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hank\Dropbox\my project!\Book 13 Unlock Your Purchasing Power\"/>
    </mc:Choice>
  </mc:AlternateContent>
  <xr:revisionPtr revIDLastSave="0" documentId="13_ncr:1_{3B16E449-DFA2-4078-8718-6E8D44E3EC70}" xr6:coauthVersionLast="45" xr6:coauthVersionMax="45" xr10:uidLastSave="{00000000-0000-0000-0000-000000000000}"/>
  <bookViews>
    <workbookView xWindow="0" yWindow="0" windowWidth="23040" windowHeight="12360" xr2:uid="{D53CAD59-EC00-4D5C-80A2-561969C49515}"/>
  </bookViews>
  <sheets>
    <sheet name="Protect Your Wealth" sheetId="1" r:id="rId1"/>
    <sheet name="Gold vs S&amp;P500" sheetId="5" r:id="rId2"/>
    <sheet name="Estimated Pordfolio Chart" sheetId="3" r:id="rId3"/>
    <sheet name="Portfolio to Home Affordability" sheetId="8" r:id="rId4"/>
    <sheet name="Portfolio to Act'l Buying Powe" sheetId="9" r:id="rId5"/>
  </sheets>
  <definedNames>
    <definedName name="chartbuypower">OFFSET(chartportfolio,0,8)</definedName>
    <definedName name="chartdate">OFFSET(chartportfolio,0,-3)</definedName>
    <definedName name="chartgold">OFFSET(chartportfolio,0,1)</definedName>
    <definedName name="charthome">OFFSET(chartportfolio,0,7)</definedName>
    <definedName name="chartportfolio">OFFSET('Protect Your Wealth'!$E$59,'Protect Your Wealth'!$F$2,0,COUNT('Protect Your Wealth'!$E:$E),1)</definedName>
    <definedName name="chartrecession">OFFSET(chartportfolio,0,-1)</definedName>
    <definedName name="chartsnp">OFFSET(chartportfolio,0,2)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4" i="1" l="1"/>
  <c r="F48" i="1" s="1"/>
  <c r="H9" i="1"/>
  <c r="F8" i="1"/>
  <c r="F9" i="1" l="1"/>
  <c r="I6" i="1"/>
  <c r="F14" i="1" s="1"/>
  <c r="F40" i="1"/>
  <c r="F2" i="1" l="1"/>
  <c r="D2" i="1" l="1"/>
  <c r="D11" i="1"/>
  <c r="I5" i="1"/>
  <c r="F13" i="1" l="1"/>
  <c r="I7" i="1"/>
  <c r="F15" i="1" s="1"/>
  <c r="C29" i="1" l="1"/>
  <c r="C27" i="1"/>
  <c r="C33" i="1" s="1"/>
  <c r="F41" i="1"/>
  <c r="C35" i="1" l="1"/>
  <c r="F42" i="1"/>
  <c r="F49" i="1" s="1"/>
  <c r="H23" i="1"/>
  <c r="I53" i="1"/>
  <c r="G17" i="1"/>
  <c r="I4" i="1"/>
  <c r="D41" i="1"/>
  <c r="D48" i="1" s="1"/>
  <c r="D40" i="1"/>
  <c r="I45" i="1" s="1"/>
  <c r="D45" i="1" l="1"/>
  <c r="D44" i="1"/>
  <c r="D52" i="1"/>
  <c r="F45" i="1"/>
  <c r="I49" i="1"/>
  <c r="F12" i="1"/>
  <c r="E60" i="1"/>
  <c r="F52" i="1" l="1"/>
  <c r="F16" i="1"/>
  <c r="F53" i="1"/>
  <c r="F54" i="1" s="1"/>
  <c r="I18" i="1"/>
  <c r="I20" i="1"/>
  <c r="I22" i="1"/>
  <c r="F23" i="1"/>
  <c r="I21" i="1"/>
  <c r="C28" i="1"/>
  <c r="F31" i="1" s="1"/>
  <c r="I19" i="1"/>
  <c r="M60" i="1"/>
  <c r="L60" i="1"/>
  <c r="E61" i="1"/>
  <c r="C34" i="1" l="1"/>
  <c r="L61" i="1"/>
  <c r="M61" i="1"/>
  <c r="E62" i="1"/>
  <c r="F37" i="1" l="1"/>
  <c r="M62" i="1"/>
  <c r="E63" i="1"/>
  <c r="L62" i="1"/>
  <c r="M63" i="1" l="1"/>
  <c r="E64" i="1"/>
  <c r="L63" i="1"/>
  <c r="M64" i="1" l="1"/>
  <c r="L64" i="1"/>
  <c r="E65" i="1"/>
  <c r="M65" i="1" l="1"/>
  <c r="L65" i="1"/>
  <c r="E66" i="1"/>
  <c r="M66" i="1" l="1"/>
  <c r="E67" i="1"/>
  <c r="L66" i="1"/>
  <c r="M67" i="1" l="1"/>
  <c r="L67" i="1"/>
  <c r="E68" i="1"/>
  <c r="M68" i="1" l="1"/>
  <c r="E69" i="1"/>
  <c r="L68" i="1"/>
  <c r="M69" i="1" l="1"/>
  <c r="L69" i="1"/>
  <c r="E70" i="1"/>
  <c r="M70" i="1" l="1"/>
  <c r="E71" i="1"/>
  <c r="L70" i="1"/>
  <c r="M71" i="1" l="1"/>
  <c r="L71" i="1"/>
  <c r="E72" i="1"/>
  <c r="M72" i="1" l="1"/>
  <c r="E73" i="1"/>
  <c r="L72" i="1"/>
  <c r="M73" i="1" l="1"/>
  <c r="E74" i="1"/>
  <c r="L73" i="1"/>
  <c r="M74" i="1" l="1"/>
  <c r="E75" i="1"/>
  <c r="L74" i="1"/>
  <c r="M75" i="1" l="1"/>
  <c r="E76" i="1"/>
  <c r="L75" i="1"/>
  <c r="M76" i="1" l="1"/>
  <c r="E77" i="1"/>
  <c r="L76" i="1"/>
  <c r="M77" i="1" l="1"/>
  <c r="E78" i="1"/>
  <c r="L77" i="1"/>
  <c r="M78" i="1" l="1"/>
  <c r="E79" i="1"/>
  <c r="L78" i="1"/>
  <c r="M79" i="1" l="1"/>
  <c r="E80" i="1"/>
  <c r="L79" i="1"/>
  <c r="M80" i="1" l="1"/>
  <c r="L80" i="1"/>
  <c r="E81" i="1"/>
  <c r="M81" i="1" l="1"/>
  <c r="E82" i="1"/>
  <c r="L81" i="1"/>
  <c r="M82" i="1" l="1"/>
  <c r="E83" i="1"/>
  <c r="L82" i="1"/>
  <c r="M83" i="1" l="1"/>
  <c r="L83" i="1"/>
  <c r="E84" i="1"/>
  <c r="M84" i="1" l="1"/>
  <c r="L84" i="1"/>
  <c r="E85" i="1"/>
  <c r="M85" i="1" l="1"/>
  <c r="E86" i="1"/>
  <c r="L85" i="1"/>
  <c r="M86" i="1" l="1"/>
  <c r="E87" i="1"/>
  <c r="L86" i="1"/>
  <c r="M87" i="1" l="1"/>
  <c r="L87" i="1"/>
  <c r="E88" i="1"/>
  <c r="M88" i="1" l="1"/>
  <c r="L88" i="1"/>
  <c r="E89" i="1"/>
  <c r="M89" i="1" l="1"/>
  <c r="E90" i="1"/>
  <c r="L89" i="1"/>
  <c r="M90" i="1" l="1"/>
  <c r="L90" i="1"/>
  <c r="E91" i="1"/>
  <c r="M91" i="1" l="1"/>
  <c r="E92" i="1"/>
  <c r="L91" i="1"/>
  <c r="M92" i="1" l="1"/>
  <c r="E93" i="1"/>
  <c r="L92" i="1"/>
  <c r="M93" i="1" l="1"/>
  <c r="E94" i="1"/>
  <c r="L93" i="1"/>
  <c r="M94" i="1" l="1"/>
  <c r="E95" i="1"/>
  <c r="L94" i="1"/>
  <c r="M95" i="1" l="1"/>
  <c r="E96" i="1"/>
  <c r="L95" i="1"/>
  <c r="M96" i="1" l="1"/>
  <c r="E97" i="1"/>
  <c r="L96" i="1"/>
  <c r="M97" i="1" l="1"/>
  <c r="E98" i="1"/>
  <c r="L97" i="1"/>
  <c r="M98" i="1" l="1"/>
  <c r="E99" i="1"/>
  <c r="L98" i="1"/>
  <c r="M99" i="1" l="1"/>
  <c r="E100" i="1"/>
  <c r="L99" i="1"/>
  <c r="M100" i="1" l="1"/>
  <c r="L100" i="1"/>
  <c r="E101" i="1"/>
  <c r="M101" i="1" l="1"/>
  <c r="E102" i="1"/>
  <c r="L101" i="1"/>
  <c r="M102" i="1" l="1"/>
  <c r="E103" i="1"/>
  <c r="L102" i="1"/>
  <c r="M103" i="1" l="1"/>
  <c r="E104" i="1"/>
  <c r="L103" i="1"/>
  <c r="M104" i="1" l="1"/>
  <c r="L104" i="1"/>
  <c r="E105" i="1"/>
  <c r="M105" i="1" l="1"/>
  <c r="E106" i="1"/>
  <c r="L105" i="1"/>
  <c r="M106" i="1" l="1"/>
  <c r="E107" i="1"/>
  <c r="L106" i="1"/>
  <c r="M107" i="1" l="1"/>
  <c r="E108" i="1"/>
  <c r="L107" i="1"/>
  <c r="M108" i="1" l="1"/>
  <c r="E109" i="1"/>
  <c r="L108" i="1"/>
  <c r="M109" i="1" l="1"/>
  <c r="E110" i="1"/>
  <c r="L109" i="1"/>
  <c r="M110" i="1" l="1"/>
  <c r="E111" i="1"/>
  <c r="L110" i="1"/>
  <c r="M111" i="1" l="1"/>
  <c r="L111" i="1"/>
  <c r="E112" i="1"/>
  <c r="M112" i="1" l="1"/>
  <c r="E113" i="1"/>
  <c r="L112" i="1"/>
  <c r="M113" i="1" l="1"/>
  <c r="L113" i="1"/>
  <c r="E114" i="1"/>
  <c r="M114" i="1" l="1"/>
  <c r="E115" i="1"/>
  <c r="L114" i="1"/>
  <c r="M115" i="1" l="1"/>
  <c r="L115" i="1"/>
  <c r="E116" i="1"/>
  <c r="M116" i="1" l="1"/>
  <c r="E117" i="1"/>
  <c r="L116" i="1"/>
  <c r="M117" i="1" l="1"/>
  <c r="L117" i="1"/>
  <c r="E118" i="1"/>
  <c r="M118" i="1" l="1"/>
  <c r="E119" i="1"/>
  <c r="L118" i="1"/>
  <c r="M119" i="1" l="1"/>
  <c r="L119" i="1"/>
  <c r="E120" i="1"/>
  <c r="M120" i="1" l="1"/>
  <c r="E121" i="1"/>
  <c r="L120" i="1"/>
  <c r="M121" i="1" l="1"/>
  <c r="L121" i="1"/>
  <c r="E122" i="1"/>
  <c r="M122" i="1" l="1"/>
  <c r="E123" i="1"/>
  <c r="L122" i="1"/>
  <c r="M123" i="1" l="1"/>
  <c r="L123" i="1"/>
  <c r="E124" i="1"/>
  <c r="M124" i="1" l="1"/>
  <c r="E125" i="1"/>
  <c r="L124" i="1"/>
  <c r="M125" i="1" l="1"/>
  <c r="L125" i="1"/>
  <c r="E126" i="1"/>
  <c r="M126" i="1" l="1"/>
  <c r="E127" i="1"/>
  <c r="L126" i="1"/>
  <c r="M127" i="1" l="1"/>
  <c r="L127" i="1"/>
  <c r="E128" i="1"/>
  <c r="M128" i="1" l="1"/>
  <c r="E129" i="1"/>
  <c r="L128" i="1"/>
  <c r="M129" i="1" l="1"/>
  <c r="L129" i="1"/>
  <c r="E130" i="1"/>
  <c r="M130" i="1" l="1"/>
  <c r="E131" i="1"/>
  <c r="L130" i="1"/>
  <c r="M131" i="1" l="1"/>
  <c r="E132" i="1"/>
  <c r="L131" i="1"/>
  <c r="M132" i="1" l="1"/>
  <c r="E133" i="1"/>
  <c r="L132" i="1"/>
  <c r="M133" i="1" l="1"/>
  <c r="E134" i="1"/>
  <c r="L133" i="1"/>
  <c r="M134" i="1" l="1"/>
  <c r="E135" i="1"/>
  <c r="L134" i="1"/>
  <c r="M135" i="1" l="1"/>
  <c r="E136" i="1"/>
  <c r="L135" i="1"/>
  <c r="M136" i="1" l="1"/>
  <c r="E137" i="1"/>
  <c r="L136" i="1"/>
  <c r="M137" i="1" l="1"/>
  <c r="E138" i="1"/>
  <c r="L137" i="1"/>
  <c r="M138" i="1" l="1"/>
  <c r="E139" i="1"/>
  <c r="L138" i="1"/>
  <c r="M139" i="1" l="1"/>
  <c r="E140" i="1"/>
  <c r="L139" i="1"/>
  <c r="M140" i="1" l="1"/>
  <c r="E141" i="1"/>
  <c r="L140" i="1"/>
  <c r="M141" i="1" l="1"/>
  <c r="E142" i="1"/>
  <c r="L141" i="1"/>
  <c r="M142" i="1" l="1"/>
  <c r="E143" i="1"/>
  <c r="L142" i="1"/>
  <c r="M143" i="1" l="1"/>
  <c r="E144" i="1"/>
  <c r="L143" i="1"/>
  <c r="M144" i="1" l="1"/>
  <c r="E145" i="1"/>
  <c r="L144" i="1"/>
  <c r="M145" i="1" l="1"/>
  <c r="E146" i="1"/>
  <c r="L145" i="1"/>
  <c r="M146" i="1" l="1"/>
  <c r="E147" i="1"/>
  <c r="L146" i="1"/>
  <c r="M147" i="1" l="1"/>
  <c r="E148" i="1"/>
  <c r="L147" i="1"/>
  <c r="M148" i="1" l="1"/>
  <c r="E149" i="1"/>
  <c r="L148" i="1"/>
  <c r="M149" i="1" l="1"/>
  <c r="E150" i="1"/>
  <c r="L149" i="1"/>
  <c r="M150" i="1" l="1"/>
  <c r="E151" i="1"/>
  <c r="L150" i="1"/>
  <c r="M151" i="1" l="1"/>
  <c r="E152" i="1"/>
  <c r="L151" i="1"/>
  <c r="M152" i="1" l="1"/>
  <c r="E153" i="1"/>
  <c r="L152" i="1"/>
  <c r="M153" i="1" l="1"/>
  <c r="E154" i="1"/>
  <c r="L153" i="1"/>
  <c r="M154" i="1" l="1"/>
  <c r="E155" i="1"/>
  <c r="L154" i="1"/>
  <c r="M155" i="1" l="1"/>
  <c r="E156" i="1"/>
  <c r="L155" i="1"/>
  <c r="M156" i="1" l="1"/>
  <c r="E157" i="1"/>
  <c r="L156" i="1"/>
  <c r="M157" i="1" l="1"/>
  <c r="E158" i="1"/>
  <c r="L157" i="1"/>
  <c r="M158" i="1" l="1"/>
  <c r="E159" i="1"/>
  <c r="L158" i="1"/>
  <c r="M159" i="1" l="1"/>
  <c r="E160" i="1"/>
  <c r="L159" i="1"/>
  <c r="M160" i="1" l="1"/>
  <c r="E161" i="1"/>
  <c r="L160" i="1"/>
  <c r="M161" i="1" l="1"/>
  <c r="E162" i="1"/>
  <c r="L161" i="1"/>
  <c r="M162" i="1" l="1"/>
  <c r="E163" i="1"/>
  <c r="L162" i="1"/>
  <c r="M163" i="1" l="1"/>
  <c r="E164" i="1"/>
  <c r="L163" i="1"/>
  <c r="M164" i="1" l="1"/>
  <c r="E165" i="1"/>
  <c r="L164" i="1"/>
  <c r="M165" i="1" l="1"/>
  <c r="E166" i="1"/>
  <c r="L165" i="1"/>
  <c r="M166" i="1" l="1"/>
  <c r="E167" i="1"/>
  <c r="L166" i="1"/>
  <c r="M167" i="1" l="1"/>
  <c r="E168" i="1"/>
  <c r="L167" i="1"/>
  <c r="M168" i="1" l="1"/>
  <c r="E169" i="1"/>
  <c r="L168" i="1"/>
  <c r="M169" i="1" l="1"/>
  <c r="E170" i="1"/>
  <c r="L169" i="1"/>
  <c r="M170" i="1" l="1"/>
  <c r="E171" i="1"/>
  <c r="L170" i="1"/>
  <c r="M171" i="1" l="1"/>
  <c r="E172" i="1"/>
  <c r="L171" i="1"/>
  <c r="M172" i="1" l="1"/>
  <c r="E173" i="1"/>
  <c r="L172" i="1"/>
  <c r="M173" i="1" l="1"/>
  <c r="E174" i="1"/>
  <c r="L173" i="1"/>
  <c r="M174" i="1" l="1"/>
  <c r="L174" i="1"/>
  <c r="E175" i="1"/>
  <c r="M175" i="1" l="1"/>
  <c r="E176" i="1"/>
  <c r="L175" i="1"/>
  <c r="M176" i="1" l="1"/>
  <c r="L176" i="1"/>
  <c r="E177" i="1"/>
  <c r="M177" i="1" l="1"/>
  <c r="E178" i="1"/>
  <c r="L177" i="1"/>
  <c r="M178" i="1" l="1"/>
  <c r="L178" i="1"/>
  <c r="E179" i="1"/>
  <c r="M179" i="1" l="1"/>
  <c r="E180" i="1"/>
  <c r="L179" i="1"/>
  <c r="M180" i="1" l="1"/>
  <c r="L180" i="1"/>
  <c r="E181" i="1"/>
  <c r="M181" i="1" l="1"/>
  <c r="E182" i="1"/>
  <c r="L181" i="1"/>
  <c r="M182" i="1" l="1"/>
  <c r="L182" i="1"/>
  <c r="E183" i="1"/>
  <c r="M183" i="1" l="1"/>
  <c r="E184" i="1"/>
  <c r="L183" i="1"/>
  <c r="M184" i="1" l="1"/>
  <c r="L184" i="1"/>
  <c r="E185" i="1"/>
  <c r="M185" i="1" l="1"/>
  <c r="L185" i="1"/>
  <c r="E186" i="1"/>
  <c r="M186" i="1" l="1"/>
  <c r="E187" i="1"/>
  <c r="L186" i="1"/>
  <c r="M187" i="1" l="1"/>
  <c r="E188" i="1"/>
  <c r="L187" i="1"/>
  <c r="M188" i="1" l="1"/>
  <c r="E189" i="1"/>
  <c r="L188" i="1"/>
  <c r="M189" i="1" l="1"/>
  <c r="L189" i="1"/>
  <c r="E190" i="1"/>
  <c r="M190" i="1" l="1"/>
  <c r="E191" i="1"/>
  <c r="L190" i="1"/>
  <c r="M191" i="1" l="1"/>
  <c r="E192" i="1"/>
  <c r="L191" i="1"/>
  <c r="M192" i="1" l="1"/>
  <c r="L192" i="1"/>
  <c r="E193" i="1"/>
  <c r="M193" i="1" l="1"/>
  <c r="L193" i="1"/>
  <c r="E194" i="1"/>
  <c r="M194" i="1" l="1"/>
  <c r="L194" i="1"/>
  <c r="E195" i="1"/>
  <c r="M195" i="1" l="1"/>
  <c r="E196" i="1"/>
  <c r="L195" i="1"/>
  <c r="M196" i="1" l="1"/>
  <c r="L196" i="1"/>
  <c r="E197" i="1"/>
  <c r="M197" i="1" l="1"/>
  <c r="E198" i="1"/>
  <c r="L197" i="1"/>
  <c r="M198" i="1" l="1"/>
  <c r="L198" i="1"/>
  <c r="E199" i="1"/>
  <c r="M199" i="1" l="1"/>
  <c r="E200" i="1"/>
  <c r="L199" i="1"/>
  <c r="M200" i="1" l="1"/>
  <c r="L200" i="1"/>
  <c r="E201" i="1"/>
  <c r="M201" i="1" l="1"/>
  <c r="E202" i="1"/>
  <c r="L201" i="1"/>
  <c r="M202" i="1" l="1"/>
  <c r="L202" i="1"/>
  <c r="E203" i="1"/>
  <c r="M203" i="1" l="1"/>
  <c r="E204" i="1"/>
  <c r="L203" i="1"/>
  <c r="M204" i="1" l="1"/>
  <c r="L204" i="1"/>
  <c r="E205" i="1"/>
  <c r="M205" i="1" l="1"/>
  <c r="E206" i="1"/>
  <c r="L205" i="1"/>
  <c r="M206" i="1" l="1"/>
  <c r="E207" i="1"/>
  <c r="L206" i="1"/>
  <c r="M207" i="1" l="1"/>
  <c r="E208" i="1"/>
  <c r="L207" i="1"/>
  <c r="M208" i="1" l="1"/>
  <c r="E209" i="1"/>
  <c r="L208" i="1"/>
  <c r="M209" i="1" l="1"/>
  <c r="E210" i="1"/>
  <c r="L209" i="1"/>
  <c r="M210" i="1" l="1"/>
  <c r="E211" i="1"/>
  <c r="L210" i="1"/>
  <c r="M211" i="1" l="1"/>
  <c r="E212" i="1"/>
  <c r="L211" i="1"/>
  <c r="M212" i="1" l="1"/>
  <c r="E213" i="1"/>
  <c r="L212" i="1"/>
  <c r="M213" i="1" l="1"/>
  <c r="E214" i="1"/>
  <c r="L213" i="1"/>
  <c r="M214" i="1" l="1"/>
  <c r="E215" i="1"/>
  <c r="L214" i="1"/>
  <c r="M215" i="1" l="1"/>
  <c r="E216" i="1"/>
  <c r="L215" i="1"/>
  <c r="M216" i="1" l="1"/>
  <c r="E217" i="1"/>
  <c r="L216" i="1"/>
  <c r="M217" i="1" l="1"/>
  <c r="E218" i="1"/>
  <c r="L217" i="1"/>
  <c r="M218" i="1" l="1"/>
  <c r="E219" i="1"/>
  <c r="L218" i="1"/>
  <c r="M219" i="1" l="1"/>
  <c r="E220" i="1"/>
  <c r="L219" i="1"/>
  <c r="M220" i="1" l="1"/>
  <c r="E221" i="1"/>
  <c r="L220" i="1"/>
  <c r="M221" i="1" l="1"/>
  <c r="E222" i="1"/>
  <c r="L221" i="1"/>
  <c r="M222" i="1" l="1"/>
  <c r="E223" i="1"/>
  <c r="L222" i="1"/>
  <c r="M223" i="1" l="1"/>
  <c r="E224" i="1"/>
  <c r="L223" i="1"/>
  <c r="M224" i="1" l="1"/>
  <c r="E225" i="1"/>
  <c r="L224" i="1"/>
  <c r="M225" i="1" l="1"/>
  <c r="E226" i="1"/>
  <c r="L225" i="1"/>
  <c r="M226" i="1" l="1"/>
  <c r="E227" i="1"/>
  <c r="L226" i="1"/>
  <c r="M227" i="1" l="1"/>
  <c r="E228" i="1"/>
  <c r="L227" i="1"/>
  <c r="M228" i="1" l="1"/>
  <c r="E229" i="1"/>
  <c r="L228" i="1"/>
  <c r="M229" i="1" l="1"/>
  <c r="E230" i="1"/>
  <c r="L229" i="1"/>
  <c r="M230" i="1" l="1"/>
  <c r="E231" i="1"/>
  <c r="L230" i="1"/>
  <c r="M231" i="1" l="1"/>
  <c r="E232" i="1"/>
  <c r="L231" i="1"/>
  <c r="M232" i="1" l="1"/>
  <c r="E233" i="1"/>
  <c r="L232" i="1"/>
  <c r="M233" i="1" l="1"/>
  <c r="E234" i="1"/>
  <c r="L233" i="1"/>
  <c r="M234" i="1" l="1"/>
  <c r="E235" i="1"/>
  <c r="L234" i="1"/>
  <c r="M235" i="1" l="1"/>
  <c r="E236" i="1"/>
  <c r="L235" i="1"/>
  <c r="M236" i="1" l="1"/>
  <c r="E237" i="1"/>
  <c r="L236" i="1"/>
  <c r="M237" i="1" l="1"/>
  <c r="E238" i="1"/>
  <c r="L237" i="1"/>
  <c r="M238" i="1" l="1"/>
  <c r="E239" i="1"/>
  <c r="L238" i="1"/>
  <c r="M239" i="1" l="1"/>
  <c r="E240" i="1"/>
  <c r="L239" i="1"/>
  <c r="M240" i="1" l="1"/>
  <c r="E241" i="1"/>
  <c r="L240" i="1"/>
  <c r="M241" i="1" l="1"/>
  <c r="E242" i="1"/>
  <c r="L241" i="1"/>
  <c r="M242" i="1" l="1"/>
  <c r="E243" i="1"/>
  <c r="L242" i="1"/>
  <c r="M243" i="1" l="1"/>
  <c r="E244" i="1"/>
  <c r="L243" i="1"/>
  <c r="M244" i="1" l="1"/>
  <c r="E245" i="1"/>
  <c r="L244" i="1"/>
  <c r="M245" i="1" l="1"/>
  <c r="E246" i="1"/>
  <c r="L245" i="1"/>
  <c r="M246" i="1" l="1"/>
  <c r="E247" i="1"/>
  <c r="L246" i="1"/>
  <c r="M247" i="1" l="1"/>
  <c r="E248" i="1"/>
  <c r="L247" i="1"/>
  <c r="M248" i="1" l="1"/>
  <c r="E249" i="1"/>
  <c r="L248" i="1"/>
  <c r="M249" i="1" l="1"/>
  <c r="E250" i="1"/>
  <c r="L249" i="1"/>
  <c r="M250" i="1" l="1"/>
  <c r="E251" i="1"/>
  <c r="L250" i="1"/>
  <c r="M251" i="1" l="1"/>
  <c r="E252" i="1"/>
  <c r="L251" i="1"/>
  <c r="M252" i="1" l="1"/>
  <c r="E253" i="1"/>
  <c r="L252" i="1"/>
  <c r="M253" i="1" l="1"/>
  <c r="E254" i="1"/>
  <c r="E255" i="1" s="1"/>
  <c r="L253" i="1"/>
  <c r="M254" i="1" l="1"/>
  <c r="E256" i="1"/>
  <c r="L254" i="1"/>
  <c r="E257" i="1" l="1"/>
  <c r="M256" i="1"/>
  <c r="L256" i="1"/>
  <c r="M255" i="1"/>
  <c r="L255" i="1"/>
  <c r="E258" i="1" l="1"/>
  <c r="L257" i="1"/>
  <c r="M257" i="1"/>
  <c r="M258" i="1" l="1"/>
  <c r="E259" i="1"/>
  <c r="L258" i="1"/>
  <c r="L259" i="1" l="1"/>
  <c r="M259" i="1"/>
</calcChain>
</file>

<file path=xl/sharedStrings.xml><?xml version="1.0" encoding="utf-8"?>
<sst xmlns="http://schemas.openxmlformats.org/spreadsheetml/2006/main" count="164" uniqueCount="74">
  <si>
    <t>USD</t>
  </si>
  <si>
    <t>Buying Power</t>
  </si>
  <si>
    <t>percent</t>
  </si>
  <si>
    <t>=</t>
  </si>
  <si>
    <t>USD in gold</t>
  </si>
  <si>
    <t>USD in S&amp;P500</t>
  </si>
  <si>
    <t>USD in Cash</t>
  </si>
  <si>
    <t>usd</t>
  </si>
  <si>
    <t>Oz of gold</t>
  </si>
  <si>
    <t>Share of S&amp;P500</t>
  </si>
  <si>
    <t xml:space="preserve">This is equivalent of the following if you invest on </t>
  </si>
  <si>
    <t>percent in cash</t>
  </si>
  <si>
    <t>percent in gold</t>
  </si>
  <si>
    <t>percent in S&amp;P500</t>
  </si>
  <si>
    <t>percent in Housing payoff</t>
  </si>
  <si>
    <t>invest in gold</t>
  </si>
  <si>
    <t>invest in S&amp;P500</t>
  </si>
  <si>
    <t>invest in Housing</t>
  </si>
  <si>
    <t>Big Mac Index</t>
  </si>
  <si>
    <t>convert in cash</t>
  </si>
  <si>
    <t>invest in Bitcoin</t>
  </si>
  <si>
    <t>BTC</t>
  </si>
  <si>
    <t>cash invested in the following portfolio:</t>
  </si>
  <si>
    <t>nos of Big Mac on</t>
  </si>
  <si>
    <t>percent in BTC</t>
  </si>
  <si>
    <t>NA</t>
  </si>
  <si>
    <t>*No consideration of comission and fee charges when buying and selling</t>
  </si>
  <si>
    <t>Date</t>
  </si>
  <si>
    <t>*No consideration of dividend paid from stock</t>
  </si>
  <si>
    <t>Buying Power Calculator: https://data.bls.gov/cgi-bin/cpicalc.pl?cost1=100.00&amp;year1=197101&amp;year2=202001</t>
  </si>
  <si>
    <t>Average Sales Price of Houses: https://fred.stlouisfed.org/series/ASPUS</t>
  </si>
  <si>
    <t>Note:</t>
  </si>
  <si>
    <t>S&amp;P500, $/share</t>
  </si>
  <si>
    <t>Bitcoin, $/BTC</t>
  </si>
  <si>
    <t>Gold, spot/oz</t>
  </si>
  <si>
    <t xml:space="preserve">*Fractional purchase of gold, silver and share allowed </t>
  </si>
  <si>
    <t>*No consideration of premium when buying gold or silver</t>
  </si>
  <si>
    <t>USD in BTC</t>
  </si>
  <si>
    <t>n</t>
  </si>
  <si>
    <t>PV</t>
  </si>
  <si>
    <t>FV</t>
  </si>
  <si>
    <t>r</t>
  </si>
  <si>
    <t>[(FV/PV)^(1/n)]-1</t>
  </si>
  <si>
    <t>UNDERSTANDING THE PRICE, VALUE &amp; PURCHASING POWER OF YOUR MONEY AND WHY YOU SHOULD STAY INVESTED AT ALL TIMES</t>
  </si>
  <si>
    <t>*Big Mac data are taken from Q1 from the respective years, data are assumed the same for the respective year.</t>
  </si>
  <si>
    <t>Estimated Portfolio</t>
  </si>
  <si>
    <t>Recession</t>
  </si>
  <si>
    <t>Recession date reference: http://www.nber.org/cycles/cyclesmain.html.</t>
  </si>
  <si>
    <t>Home Affordability</t>
  </si>
  <si>
    <t>Avrg Sales Price of Houses</t>
  </si>
  <si>
    <t>Actual Buying Power</t>
  </si>
  <si>
    <t>FROM DATE</t>
  </si>
  <si>
    <t>TO DATE</t>
  </si>
  <si>
    <t>You have</t>
  </si>
  <si>
    <t>Inflation Rate for the duration</t>
  </si>
  <si>
    <t>The Portfolio will be worth:</t>
  </si>
  <si>
    <t>Following the Big Mac Index, this is equivalent to</t>
  </si>
  <si>
    <t>*No consideration of taxes on stock capital gains &amp; dividend</t>
  </si>
  <si>
    <t>Buying power from CPI data on</t>
  </si>
  <si>
    <t>IF YOU ARE HOLDING 100% CASH</t>
  </si>
  <si>
    <t>IF YOU ARE INVESTED AS PER THE PORTFOLIO</t>
  </si>
  <si>
    <t>You'd lost your buying power!</t>
  </si>
  <si>
    <t>The portfolio amount on</t>
  </si>
  <si>
    <t xml:space="preserve">of goods &amp; services on  </t>
  </si>
  <si>
    <t>Your cash amount on</t>
  </si>
  <si>
    <t xml:space="preserve">To maintain your buying power on </t>
  </si>
  <si>
    <t>you will need</t>
  </si>
  <si>
    <t>to get the same goods &amp; services on</t>
  </si>
  <si>
    <t>AVERAGE ANNUAL RATE OF RETURN VS INLFATION ADJUSTED ANNUAL RATE OF RETURN</t>
  </si>
  <si>
    <t>UNDERSTAND YOUR PURCHASING POWER</t>
  </si>
  <si>
    <t>Your actual buying power is only worth</t>
  </si>
  <si>
    <t>Your actual buying power is worth</t>
  </si>
  <si>
    <t>Inflation adjusted APR,r of the portfolio</t>
  </si>
  <si>
    <t>Average annual rate of return, r of the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</si>
</sst>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00000000000%"/>
    <numFmt numFmtId="165" formatCode="0.0000"/>
    <numFmt numFmtId="166" formatCode="[$-409]mmm\-yy;@"/>
    <numFmt numFmtId="167" formatCode="0.0%"/>
    <numFmt numFmtId="168" formatCode="&quot;$&quot;#,##0.00"/>
    <numFmt numFmtId="169" formatCode="General\ &quot;PERCENT&quot;"/>
  </numFmts>
  <fonts count="14" x14ac:knownFonts="1">
    <font>
      <sz val="11"/>
      <color theme="1"/>
      <name val="Calibri"/>
      <family val="2"/>
      <scheme val="minor"/>
    </font>
    <font>
      <sz val="11"/>
      <color rgb="FF33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30303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u/>
      <sz val="14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9" fontId="8" fillId="0" borderId="0" applyFont="0" applyFill="0" applyBorder="0" applyAlignment="0" applyProtection="0"/>
  </cellStyleXfs>
  <cellXfs count="112">
    <xf numFmtId="0" fontId="0" fillId="0" borderId="0" xfId="0"/>
    <xf numFmtId="0" fontId="0" fillId="2" borderId="1" xfId="0" applyFill="1" applyBorder="1" applyAlignment="1" applyProtection="1">
      <alignment horizontal="center"/>
      <protection locked="0"/>
    </xf>
    <xf numFmtId="166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NumberFormat="1" applyBorder="1" applyAlignment="1" applyProtection="1">
      <alignment horizontal="center"/>
      <protection hidden="1"/>
    </xf>
    <xf numFmtId="0" fontId="4" fillId="0" borderId="0" xfId="0" applyNumberFormat="1" applyFont="1" applyBorder="1" applyAlignment="1" applyProtection="1">
      <alignment horizontal="center"/>
      <protection hidden="1"/>
    </xf>
    <xf numFmtId="10" fontId="4" fillId="0" borderId="0" xfId="0" applyNumberFormat="1" applyFont="1" applyBorder="1" applyAlignment="1" applyProtection="1">
      <alignment horizontal="center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2" xfId="0" applyNumberFormat="1" applyBorder="1" applyAlignment="1" applyProtection="1">
      <protection hidden="1"/>
    </xf>
    <xf numFmtId="0" fontId="0" fillId="0" borderId="14" xfId="0" applyBorder="1" applyAlignment="1" applyProtection="1">
      <alignment horizontal="center"/>
      <protection hidden="1"/>
    </xf>
    <xf numFmtId="0" fontId="0" fillId="0" borderId="2" xfId="0" applyFont="1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0" fillId="0" borderId="10" xfId="0" applyFont="1" applyBorder="1" applyAlignment="1" applyProtection="1">
      <alignment horizontal="center"/>
      <protection hidden="1"/>
    </xf>
    <xf numFmtId="1" fontId="0" fillId="0" borderId="11" xfId="0" applyNumberFormat="1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167" fontId="0" fillId="0" borderId="16" xfId="2" applyNumberFormat="1" applyFont="1" applyBorder="1" applyAlignment="1" applyProtection="1">
      <alignment horizontal="center"/>
      <protection hidden="1"/>
    </xf>
    <xf numFmtId="2" fontId="0" fillId="0" borderId="16" xfId="0" applyNumberFormat="1" applyBorder="1" applyAlignment="1" applyProtection="1">
      <alignment horizontal="center"/>
      <protection hidden="1"/>
    </xf>
    <xf numFmtId="165" fontId="0" fillId="0" borderId="0" xfId="0" applyNumberFormat="1" applyAlignment="1" applyProtection="1">
      <protection hidden="1"/>
    </xf>
    <xf numFmtId="0" fontId="0" fillId="0" borderId="3" xfId="0" applyNumberFormat="1" applyBorder="1" applyAlignment="1" applyProtection="1">
      <protection hidden="1"/>
    </xf>
    <xf numFmtId="2" fontId="0" fillId="0" borderId="14" xfId="0" applyNumberForma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167" fontId="0" fillId="0" borderId="14" xfId="2" applyNumberFormat="1" applyFont="1" applyBorder="1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0" fillId="3" borderId="3" xfId="0" applyNumberFormat="1" applyFill="1" applyBorder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  <xf numFmtId="4" fontId="6" fillId="0" borderId="2" xfId="0" applyNumberFormat="1" applyFont="1" applyBorder="1" applyAlignment="1" applyProtection="1">
      <alignment horizontal="center"/>
      <protection hidden="1"/>
    </xf>
    <xf numFmtId="2" fontId="6" fillId="0" borderId="3" xfId="0" applyNumberFormat="1" applyFont="1" applyBorder="1" applyAlignment="1" applyProtection="1">
      <alignment horizontal="center"/>
      <protection hidden="1"/>
    </xf>
    <xf numFmtId="2" fontId="0" fillId="0" borderId="3" xfId="0" applyNumberFormat="1" applyFont="1" applyBorder="1" applyAlignment="1" applyProtection="1">
      <alignment horizontal="center"/>
      <protection hidden="1"/>
    </xf>
    <xf numFmtId="0" fontId="0" fillId="0" borderId="6" xfId="0" applyNumberFormat="1" applyBorder="1" applyAlignment="1" applyProtection="1">
      <protection hidden="1"/>
    </xf>
    <xf numFmtId="2" fontId="0" fillId="0" borderId="15" xfId="0" applyNumberFormat="1" applyBorder="1" applyAlignment="1" applyProtection="1">
      <alignment horizontal="center"/>
      <protection hidden="1"/>
    </xf>
    <xf numFmtId="0" fontId="0" fillId="0" borderId="4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2" fontId="0" fillId="0" borderId="6" xfId="0" applyNumberFormat="1" applyFont="1" applyBorder="1" applyAlignment="1" applyProtection="1">
      <alignment horizontal="center"/>
      <protection hidden="1"/>
    </xf>
    <xf numFmtId="0" fontId="1" fillId="0" borderId="4" xfId="0" applyFont="1" applyBorder="1" applyAlignment="1" applyProtection="1">
      <alignment horizontal="center"/>
      <protection hidden="1"/>
    </xf>
    <xf numFmtId="1" fontId="0" fillId="0" borderId="5" xfId="0" applyNumberFormat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center"/>
      <protection hidden="1"/>
    </xf>
    <xf numFmtId="167" fontId="0" fillId="0" borderId="15" xfId="2" applyNumberFormat="1" applyFont="1" applyBorder="1" applyAlignment="1" applyProtection="1">
      <alignment horizontal="center"/>
      <protection hidden="1"/>
    </xf>
    <xf numFmtId="0" fontId="5" fillId="0" borderId="0" xfId="0" applyFont="1" applyProtection="1">
      <protection hidden="1"/>
    </xf>
    <xf numFmtId="0" fontId="2" fillId="0" borderId="0" xfId="1" applyProtection="1">
      <protection hidden="1"/>
    </xf>
    <xf numFmtId="0" fontId="2" fillId="0" borderId="0" xfId="1" applyAlignment="1" applyProtection="1">
      <alignment horizontal="left"/>
      <protection hidden="1"/>
    </xf>
    <xf numFmtId="166" fontId="0" fillId="0" borderId="0" xfId="0" applyNumberFormat="1" applyBorder="1" applyAlignment="1" applyProtection="1">
      <alignment horizontal="center"/>
      <protection hidden="1"/>
    </xf>
    <xf numFmtId="166" fontId="0" fillId="0" borderId="11" xfId="0" applyNumberFormat="1" applyBorder="1" applyAlignment="1" applyProtection="1">
      <alignment horizontal="center"/>
      <protection hidden="1"/>
    </xf>
    <xf numFmtId="0" fontId="10" fillId="0" borderId="0" xfId="0" applyFont="1" applyFill="1" applyBorder="1"/>
    <xf numFmtId="2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164" fontId="0" fillId="0" borderId="0" xfId="0" applyNumberFormat="1" applyBorder="1" applyAlignment="1" applyProtection="1">
      <alignment horizontal="center"/>
      <protection hidden="1"/>
    </xf>
    <xf numFmtId="2" fontId="3" fillId="0" borderId="0" xfId="0" applyNumberFormat="1" applyFont="1" applyBorder="1" applyAlignment="1" applyProtection="1">
      <alignment horizontal="center"/>
      <protection hidden="1"/>
    </xf>
    <xf numFmtId="14" fontId="0" fillId="0" borderId="0" xfId="0" applyNumberForma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0" fontId="3" fillId="0" borderId="0" xfId="0" applyNumberFormat="1" applyFont="1" applyBorder="1" applyAlignment="1" applyProtection="1">
      <alignment horizontal="center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11" xfId="0" applyFont="1" applyBorder="1" applyAlignment="1" applyProtection="1">
      <alignment horizontal="center"/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3" xfId="0" applyBorder="1" applyProtection="1">
      <protection hidden="1"/>
    </xf>
    <xf numFmtId="0" fontId="0" fillId="0" borderId="2" xfId="0" applyFont="1" applyBorder="1" applyAlignment="1" applyProtection="1">
      <alignment horizontal="left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4" xfId="0" applyBorder="1" applyAlignment="1" applyProtection="1">
      <alignment horizontal="center"/>
      <protection hidden="1"/>
    </xf>
    <xf numFmtId="0" fontId="0" fillId="0" borderId="5" xfId="0" applyFont="1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2" xfId="0" applyBorder="1" applyProtection="1">
      <protection hidden="1"/>
    </xf>
    <xf numFmtId="0" fontId="3" fillId="0" borderId="2" xfId="0" applyFont="1" applyBorder="1" applyProtection="1">
      <protection hidden="1"/>
    </xf>
    <xf numFmtId="0" fontId="3" fillId="0" borderId="4" xfId="0" applyFont="1" applyBorder="1" applyProtection="1">
      <protection hidden="1"/>
    </xf>
    <xf numFmtId="14" fontId="0" fillId="0" borderId="5" xfId="0" applyNumberForma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left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2" fontId="0" fillId="0" borderId="0" xfId="0" applyNumberFormat="1" applyBorder="1" applyAlignment="1" applyProtection="1">
      <alignment horizontal="center"/>
      <protection hidden="1"/>
    </xf>
    <xf numFmtId="169" fontId="0" fillId="0" borderId="0" xfId="0" applyNumberFormat="1" applyBorder="1" applyAlignment="1" applyProtection="1">
      <alignment horizontal="center"/>
      <protection hidden="1"/>
    </xf>
    <xf numFmtId="166" fontId="0" fillId="2" borderId="17" xfId="0" applyNumberForma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0" fillId="0" borderId="0" xfId="0" applyNumberFormat="1" applyFont="1" applyBorder="1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2" fontId="3" fillId="0" borderId="5" xfId="0" applyNumberFormat="1" applyFont="1" applyBorder="1" applyAlignment="1" applyProtection="1">
      <alignment horizontal="center"/>
      <protection hidden="1"/>
    </xf>
    <xf numFmtId="168" fontId="0" fillId="0" borderId="0" xfId="0" applyNumberFormat="1" applyFont="1" applyBorder="1" applyAlignment="1" applyProtection="1">
      <alignment horizontal="center"/>
      <protection hidden="1"/>
    </xf>
    <xf numFmtId="168" fontId="3" fillId="0" borderId="0" xfId="0" applyNumberFormat="1" applyFont="1" applyBorder="1" applyAlignment="1" applyProtection="1">
      <alignment horizontal="center"/>
      <protection hidden="1"/>
    </xf>
    <xf numFmtId="0" fontId="13" fillId="0" borderId="2" xfId="0" applyFont="1" applyBorder="1" applyProtection="1">
      <protection hidden="1"/>
    </xf>
    <xf numFmtId="166" fontId="0" fillId="0" borderId="0" xfId="0" applyNumberFormat="1" applyFont="1" applyBorder="1" applyAlignment="1" applyProtection="1">
      <alignment horizontal="center"/>
      <protection hidden="1"/>
    </xf>
    <xf numFmtId="0" fontId="0" fillId="0" borderId="2" xfId="0" applyFont="1" applyBorder="1" applyProtection="1">
      <protection hidden="1"/>
    </xf>
    <xf numFmtId="0" fontId="0" fillId="0" borderId="0" xfId="0" applyBorder="1" applyAlignment="1"/>
    <xf numFmtId="166" fontId="0" fillId="0" borderId="2" xfId="0" applyNumberFormat="1" applyBorder="1" applyAlignment="1" applyProtection="1">
      <alignment horizontal="center"/>
      <protection hidden="1"/>
    </xf>
    <xf numFmtId="166" fontId="0" fillId="0" borderId="0" xfId="0" applyNumberFormat="1" applyBorder="1" applyAlignment="1" applyProtection="1">
      <alignment horizontal="center"/>
      <protection hidden="1"/>
    </xf>
    <xf numFmtId="166" fontId="0" fillId="0" borderId="10" xfId="0" applyNumberFormat="1" applyBorder="1" applyAlignment="1" applyProtection="1">
      <alignment horizontal="center"/>
      <protection hidden="1"/>
    </xf>
    <xf numFmtId="166" fontId="0" fillId="0" borderId="11" xfId="0" applyNumberFormat="1" applyBorder="1" applyAlignment="1" applyProtection="1">
      <alignment horizontal="center"/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11" fillId="0" borderId="8" xfId="0" applyFont="1" applyBorder="1" applyAlignment="1" applyProtection="1">
      <alignment horizontal="center"/>
      <protection hidden="1"/>
    </xf>
    <xf numFmtId="0" fontId="11" fillId="0" borderId="9" xfId="0" applyFont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8" xfId="0" applyFont="1" applyBorder="1" applyAlignment="1" applyProtection="1">
      <alignment horizontal="center"/>
      <protection hidden="1"/>
    </xf>
    <xf numFmtId="0" fontId="12" fillId="0" borderId="9" xfId="0" applyFont="1" applyBorder="1" applyAlignment="1" applyProtection="1">
      <alignment horizontal="center"/>
      <protection hidden="1"/>
    </xf>
    <xf numFmtId="166" fontId="0" fillId="0" borderId="4" xfId="0" applyNumberFormat="1" applyBorder="1" applyAlignment="1" applyProtection="1">
      <alignment horizontal="center"/>
      <protection hidden="1"/>
    </xf>
    <xf numFmtId="166" fontId="0" fillId="0" borderId="5" xfId="0" applyNumberFormat="1" applyBorder="1" applyAlignment="1" applyProtection="1">
      <alignment horizontal="center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4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Gold vs S&amp;P500 (On Selected Time Period)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'Protect Your Wealth'!$D$59</c:f>
              <c:strCache>
                <c:ptCount val="1"/>
                <c:pt idx="0">
                  <c:v>Recession</c:v>
                </c:pt>
              </c:strCache>
              <c:extLst xmlns:c15="http://schemas.microsoft.com/office/drawing/2012/chart"/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numRef>
              <c:f>[0]!chartdate</c:f>
              <c:numCache>
                <c:formatCode>[$-409]mmm\-yy;@</c:formatCode>
                <c:ptCount val="198"/>
                <c:pt idx="0">
                  <c:v>25934</c:v>
                </c:pt>
                <c:pt idx="1">
                  <c:v>26024</c:v>
                </c:pt>
                <c:pt idx="2">
                  <c:v>26115</c:v>
                </c:pt>
                <c:pt idx="3">
                  <c:v>26207</c:v>
                </c:pt>
                <c:pt idx="4">
                  <c:v>26299</c:v>
                </c:pt>
                <c:pt idx="5">
                  <c:v>26390</c:v>
                </c:pt>
                <c:pt idx="6">
                  <c:v>26481</c:v>
                </c:pt>
                <c:pt idx="7">
                  <c:v>26573</c:v>
                </c:pt>
                <c:pt idx="8">
                  <c:v>26665</c:v>
                </c:pt>
                <c:pt idx="9">
                  <c:v>26755</c:v>
                </c:pt>
                <c:pt idx="10">
                  <c:v>26846</c:v>
                </c:pt>
                <c:pt idx="11">
                  <c:v>26938</c:v>
                </c:pt>
                <c:pt idx="12">
                  <c:v>27030</c:v>
                </c:pt>
                <c:pt idx="13">
                  <c:v>27120</c:v>
                </c:pt>
                <c:pt idx="14">
                  <c:v>27211</c:v>
                </c:pt>
                <c:pt idx="15">
                  <c:v>27303</c:v>
                </c:pt>
                <c:pt idx="16">
                  <c:v>27395</c:v>
                </c:pt>
                <c:pt idx="17">
                  <c:v>27485</c:v>
                </c:pt>
                <c:pt idx="18">
                  <c:v>27576</c:v>
                </c:pt>
                <c:pt idx="19">
                  <c:v>27668</c:v>
                </c:pt>
                <c:pt idx="20">
                  <c:v>27760</c:v>
                </c:pt>
                <c:pt idx="21">
                  <c:v>27851</c:v>
                </c:pt>
                <c:pt idx="22">
                  <c:v>27942</c:v>
                </c:pt>
                <c:pt idx="23">
                  <c:v>28034</c:v>
                </c:pt>
                <c:pt idx="24">
                  <c:v>28126</c:v>
                </c:pt>
                <c:pt idx="25">
                  <c:v>28216</c:v>
                </c:pt>
                <c:pt idx="26">
                  <c:v>28307</c:v>
                </c:pt>
                <c:pt idx="27">
                  <c:v>28399</c:v>
                </c:pt>
                <c:pt idx="28">
                  <c:v>28491</c:v>
                </c:pt>
                <c:pt idx="29">
                  <c:v>28581</c:v>
                </c:pt>
                <c:pt idx="30">
                  <c:v>28672</c:v>
                </c:pt>
                <c:pt idx="31">
                  <c:v>28764</c:v>
                </c:pt>
                <c:pt idx="32">
                  <c:v>28856</c:v>
                </c:pt>
                <c:pt idx="33">
                  <c:v>28946</c:v>
                </c:pt>
                <c:pt idx="34">
                  <c:v>29037</c:v>
                </c:pt>
                <c:pt idx="35">
                  <c:v>29129</c:v>
                </c:pt>
                <c:pt idx="36">
                  <c:v>29221</c:v>
                </c:pt>
                <c:pt idx="37">
                  <c:v>29312</c:v>
                </c:pt>
                <c:pt idx="38">
                  <c:v>29403</c:v>
                </c:pt>
                <c:pt idx="39">
                  <c:v>29495</c:v>
                </c:pt>
                <c:pt idx="40">
                  <c:v>29587</c:v>
                </c:pt>
                <c:pt idx="41">
                  <c:v>29677</c:v>
                </c:pt>
                <c:pt idx="42">
                  <c:v>29768</c:v>
                </c:pt>
                <c:pt idx="43">
                  <c:v>29860</c:v>
                </c:pt>
                <c:pt idx="44">
                  <c:v>29952</c:v>
                </c:pt>
                <c:pt idx="45">
                  <c:v>30042</c:v>
                </c:pt>
                <c:pt idx="46">
                  <c:v>30133</c:v>
                </c:pt>
                <c:pt idx="47">
                  <c:v>30225</c:v>
                </c:pt>
                <c:pt idx="48">
                  <c:v>30317</c:v>
                </c:pt>
                <c:pt idx="49">
                  <c:v>30407</c:v>
                </c:pt>
                <c:pt idx="50">
                  <c:v>30498</c:v>
                </c:pt>
                <c:pt idx="51">
                  <c:v>30590</c:v>
                </c:pt>
                <c:pt idx="52">
                  <c:v>30682</c:v>
                </c:pt>
                <c:pt idx="53">
                  <c:v>30773</c:v>
                </c:pt>
                <c:pt idx="54">
                  <c:v>30864</c:v>
                </c:pt>
                <c:pt idx="55">
                  <c:v>30956</c:v>
                </c:pt>
                <c:pt idx="56">
                  <c:v>31048</c:v>
                </c:pt>
                <c:pt idx="57">
                  <c:v>31138</c:v>
                </c:pt>
                <c:pt idx="58">
                  <c:v>31229</c:v>
                </c:pt>
                <c:pt idx="59">
                  <c:v>31321</c:v>
                </c:pt>
                <c:pt idx="60">
                  <c:v>31413</c:v>
                </c:pt>
                <c:pt idx="61">
                  <c:v>31503</c:v>
                </c:pt>
                <c:pt idx="62">
                  <c:v>31594</c:v>
                </c:pt>
                <c:pt idx="63">
                  <c:v>31686</c:v>
                </c:pt>
                <c:pt idx="64">
                  <c:v>31778</c:v>
                </c:pt>
                <c:pt idx="65">
                  <c:v>31868</c:v>
                </c:pt>
                <c:pt idx="66">
                  <c:v>31959</c:v>
                </c:pt>
                <c:pt idx="67">
                  <c:v>32051</c:v>
                </c:pt>
                <c:pt idx="68">
                  <c:v>32143</c:v>
                </c:pt>
                <c:pt idx="69">
                  <c:v>32234</c:v>
                </c:pt>
                <c:pt idx="70">
                  <c:v>32325</c:v>
                </c:pt>
                <c:pt idx="71">
                  <c:v>32417</c:v>
                </c:pt>
                <c:pt idx="72">
                  <c:v>32509</c:v>
                </c:pt>
                <c:pt idx="73">
                  <c:v>32599</c:v>
                </c:pt>
                <c:pt idx="74">
                  <c:v>32690</c:v>
                </c:pt>
                <c:pt idx="75">
                  <c:v>32782</c:v>
                </c:pt>
                <c:pt idx="76">
                  <c:v>32874</c:v>
                </c:pt>
                <c:pt idx="77">
                  <c:v>32964</c:v>
                </c:pt>
                <c:pt idx="78">
                  <c:v>33055</c:v>
                </c:pt>
                <c:pt idx="79">
                  <c:v>33147</c:v>
                </c:pt>
                <c:pt idx="80">
                  <c:v>33239</c:v>
                </c:pt>
                <c:pt idx="81">
                  <c:v>33329</c:v>
                </c:pt>
                <c:pt idx="82">
                  <c:v>33420</c:v>
                </c:pt>
                <c:pt idx="83">
                  <c:v>33512</c:v>
                </c:pt>
                <c:pt idx="84">
                  <c:v>33604</c:v>
                </c:pt>
                <c:pt idx="85">
                  <c:v>33695</c:v>
                </c:pt>
                <c:pt idx="86">
                  <c:v>33786</c:v>
                </c:pt>
                <c:pt idx="87">
                  <c:v>33878</c:v>
                </c:pt>
                <c:pt idx="88">
                  <c:v>33970</c:v>
                </c:pt>
                <c:pt idx="89">
                  <c:v>34060</c:v>
                </c:pt>
                <c:pt idx="90">
                  <c:v>34151</c:v>
                </c:pt>
                <c:pt idx="91">
                  <c:v>34243</c:v>
                </c:pt>
                <c:pt idx="92">
                  <c:v>34335</c:v>
                </c:pt>
                <c:pt idx="93">
                  <c:v>34425</c:v>
                </c:pt>
                <c:pt idx="94">
                  <c:v>34516</c:v>
                </c:pt>
                <c:pt idx="95">
                  <c:v>34608</c:v>
                </c:pt>
                <c:pt idx="96">
                  <c:v>34700</c:v>
                </c:pt>
                <c:pt idx="97">
                  <c:v>34790</c:v>
                </c:pt>
                <c:pt idx="98">
                  <c:v>34881</c:v>
                </c:pt>
                <c:pt idx="99">
                  <c:v>34973</c:v>
                </c:pt>
                <c:pt idx="100">
                  <c:v>35065</c:v>
                </c:pt>
                <c:pt idx="101">
                  <c:v>35156</c:v>
                </c:pt>
                <c:pt idx="102">
                  <c:v>35247</c:v>
                </c:pt>
                <c:pt idx="103">
                  <c:v>35339</c:v>
                </c:pt>
                <c:pt idx="104">
                  <c:v>35431</c:v>
                </c:pt>
                <c:pt idx="105">
                  <c:v>35521</c:v>
                </c:pt>
                <c:pt idx="106">
                  <c:v>35612</c:v>
                </c:pt>
                <c:pt idx="107">
                  <c:v>35704</c:v>
                </c:pt>
                <c:pt idx="108">
                  <c:v>35796</c:v>
                </c:pt>
                <c:pt idx="109">
                  <c:v>35886</c:v>
                </c:pt>
                <c:pt idx="110">
                  <c:v>35977</c:v>
                </c:pt>
                <c:pt idx="111">
                  <c:v>36069</c:v>
                </c:pt>
                <c:pt idx="112">
                  <c:v>36161</c:v>
                </c:pt>
                <c:pt idx="113">
                  <c:v>36251</c:v>
                </c:pt>
                <c:pt idx="114">
                  <c:v>36342</c:v>
                </c:pt>
                <c:pt idx="115">
                  <c:v>36434</c:v>
                </c:pt>
                <c:pt idx="116">
                  <c:v>36526</c:v>
                </c:pt>
                <c:pt idx="117">
                  <c:v>36617</c:v>
                </c:pt>
                <c:pt idx="118">
                  <c:v>36708</c:v>
                </c:pt>
                <c:pt idx="119">
                  <c:v>36800</c:v>
                </c:pt>
                <c:pt idx="120">
                  <c:v>36892</c:v>
                </c:pt>
                <c:pt idx="121">
                  <c:v>36982</c:v>
                </c:pt>
                <c:pt idx="122">
                  <c:v>37073</c:v>
                </c:pt>
                <c:pt idx="123">
                  <c:v>37165</c:v>
                </c:pt>
                <c:pt idx="124">
                  <c:v>37257</c:v>
                </c:pt>
                <c:pt idx="125">
                  <c:v>37347</c:v>
                </c:pt>
                <c:pt idx="126">
                  <c:v>37438</c:v>
                </c:pt>
                <c:pt idx="127">
                  <c:v>37530</c:v>
                </c:pt>
                <c:pt idx="128">
                  <c:v>37622</c:v>
                </c:pt>
                <c:pt idx="129">
                  <c:v>37712</c:v>
                </c:pt>
                <c:pt idx="130">
                  <c:v>37803</c:v>
                </c:pt>
                <c:pt idx="131">
                  <c:v>37895</c:v>
                </c:pt>
                <c:pt idx="132">
                  <c:v>37987</c:v>
                </c:pt>
                <c:pt idx="133">
                  <c:v>38078</c:v>
                </c:pt>
                <c:pt idx="134">
                  <c:v>38169</c:v>
                </c:pt>
                <c:pt idx="135">
                  <c:v>38261</c:v>
                </c:pt>
                <c:pt idx="136">
                  <c:v>38353</c:v>
                </c:pt>
                <c:pt idx="137">
                  <c:v>38443</c:v>
                </c:pt>
                <c:pt idx="138">
                  <c:v>38534</c:v>
                </c:pt>
                <c:pt idx="139">
                  <c:v>38626</c:v>
                </c:pt>
                <c:pt idx="140">
                  <c:v>38718</c:v>
                </c:pt>
                <c:pt idx="141">
                  <c:v>38808</c:v>
                </c:pt>
                <c:pt idx="142">
                  <c:v>38899</c:v>
                </c:pt>
                <c:pt idx="143">
                  <c:v>38991</c:v>
                </c:pt>
                <c:pt idx="144">
                  <c:v>39083</c:v>
                </c:pt>
                <c:pt idx="145">
                  <c:v>39173</c:v>
                </c:pt>
                <c:pt idx="146">
                  <c:v>39264</c:v>
                </c:pt>
                <c:pt idx="147">
                  <c:v>39356</c:v>
                </c:pt>
                <c:pt idx="148">
                  <c:v>39448</c:v>
                </c:pt>
                <c:pt idx="149">
                  <c:v>39539</c:v>
                </c:pt>
                <c:pt idx="150">
                  <c:v>39630</c:v>
                </c:pt>
                <c:pt idx="151">
                  <c:v>39722</c:v>
                </c:pt>
                <c:pt idx="152">
                  <c:v>39814</c:v>
                </c:pt>
                <c:pt idx="153">
                  <c:v>39904</c:v>
                </c:pt>
                <c:pt idx="154">
                  <c:v>39995</c:v>
                </c:pt>
                <c:pt idx="155">
                  <c:v>40087</c:v>
                </c:pt>
                <c:pt idx="156">
                  <c:v>40179</c:v>
                </c:pt>
                <c:pt idx="157">
                  <c:v>40269</c:v>
                </c:pt>
                <c:pt idx="158">
                  <c:v>40360</c:v>
                </c:pt>
                <c:pt idx="159">
                  <c:v>40452</c:v>
                </c:pt>
                <c:pt idx="160">
                  <c:v>40544</c:v>
                </c:pt>
                <c:pt idx="161">
                  <c:v>40634</c:v>
                </c:pt>
                <c:pt idx="162">
                  <c:v>40725</c:v>
                </c:pt>
                <c:pt idx="163">
                  <c:v>40817</c:v>
                </c:pt>
                <c:pt idx="164">
                  <c:v>40909</c:v>
                </c:pt>
                <c:pt idx="165">
                  <c:v>41000</c:v>
                </c:pt>
                <c:pt idx="166">
                  <c:v>41091</c:v>
                </c:pt>
                <c:pt idx="167">
                  <c:v>41183</c:v>
                </c:pt>
                <c:pt idx="168">
                  <c:v>41275</c:v>
                </c:pt>
                <c:pt idx="169">
                  <c:v>41365</c:v>
                </c:pt>
                <c:pt idx="170">
                  <c:v>41456</c:v>
                </c:pt>
                <c:pt idx="171">
                  <c:v>41548</c:v>
                </c:pt>
                <c:pt idx="172">
                  <c:v>41640</c:v>
                </c:pt>
                <c:pt idx="173">
                  <c:v>41730</c:v>
                </c:pt>
                <c:pt idx="174">
                  <c:v>41821</c:v>
                </c:pt>
                <c:pt idx="175">
                  <c:v>41913</c:v>
                </c:pt>
                <c:pt idx="176">
                  <c:v>42005</c:v>
                </c:pt>
                <c:pt idx="177">
                  <c:v>42095</c:v>
                </c:pt>
                <c:pt idx="178">
                  <c:v>42186</c:v>
                </c:pt>
                <c:pt idx="179">
                  <c:v>42278</c:v>
                </c:pt>
                <c:pt idx="180">
                  <c:v>42370</c:v>
                </c:pt>
                <c:pt idx="181">
                  <c:v>42461</c:v>
                </c:pt>
                <c:pt idx="182">
                  <c:v>42552</c:v>
                </c:pt>
                <c:pt idx="183">
                  <c:v>42644</c:v>
                </c:pt>
                <c:pt idx="184">
                  <c:v>42736</c:v>
                </c:pt>
                <c:pt idx="185">
                  <c:v>42826</c:v>
                </c:pt>
                <c:pt idx="186">
                  <c:v>42917</c:v>
                </c:pt>
                <c:pt idx="187">
                  <c:v>43009</c:v>
                </c:pt>
                <c:pt idx="188">
                  <c:v>43101</c:v>
                </c:pt>
                <c:pt idx="189">
                  <c:v>43191</c:v>
                </c:pt>
                <c:pt idx="190">
                  <c:v>43282</c:v>
                </c:pt>
                <c:pt idx="191">
                  <c:v>43374</c:v>
                </c:pt>
                <c:pt idx="192">
                  <c:v>43466</c:v>
                </c:pt>
                <c:pt idx="193">
                  <c:v>43556</c:v>
                </c:pt>
                <c:pt idx="194">
                  <c:v>43647</c:v>
                </c:pt>
                <c:pt idx="195">
                  <c:v>43739</c:v>
                </c:pt>
                <c:pt idx="196">
                  <c:v>43831</c:v>
                </c:pt>
                <c:pt idx="197">
                  <c:v>43922</c:v>
                </c:pt>
              </c:numCache>
              <c:extLst xmlns:c15="http://schemas.microsoft.com/office/drawing/2012/chart"/>
            </c:numRef>
          </c:cat>
          <c:val>
            <c:numRef>
              <c:f>[0]!chartrecession</c:f>
              <c:numCache>
                <c:formatCode>General</c:formatCode>
                <c:ptCount val="198"/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748F-4F68-9BB1-4AC8DCFA3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375056"/>
        <c:axId val="591378896"/>
      </c:areaChart>
      <c:lineChart>
        <c:grouping val="standard"/>
        <c:varyColors val="0"/>
        <c:ser>
          <c:idx val="0"/>
          <c:order val="0"/>
          <c:tx>
            <c:strRef>
              <c:f>'Protect Your Wealth'!$F$59</c:f>
              <c:strCache>
                <c:ptCount val="1"/>
                <c:pt idx="0">
                  <c:v>Gold, spot/oz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[0]!chartdate</c:f>
              <c:numCache>
                <c:formatCode>[$-409]mmm\-yy;@</c:formatCode>
                <c:ptCount val="198"/>
                <c:pt idx="0">
                  <c:v>25934</c:v>
                </c:pt>
                <c:pt idx="1">
                  <c:v>26024</c:v>
                </c:pt>
                <c:pt idx="2">
                  <c:v>26115</c:v>
                </c:pt>
                <c:pt idx="3">
                  <c:v>26207</c:v>
                </c:pt>
                <c:pt idx="4">
                  <c:v>26299</c:v>
                </c:pt>
                <c:pt idx="5">
                  <c:v>26390</c:v>
                </c:pt>
                <c:pt idx="6">
                  <c:v>26481</c:v>
                </c:pt>
                <c:pt idx="7">
                  <c:v>26573</c:v>
                </c:pt>
                <c:pt idx="8">
                  <c:v>26665</c:v>
                </c:pt>
                <c:pt idx="9">
                  <c:v>26755</c:v>
                </c:pt>
                <c:pt idx="10">
                  <c:v>26846</c:v>
                </c:pt>
                <c:pt idx="11">
                  <c:v>26938</c:v>
                </c:pt>
                <c:pt idx="12">
                  <c:v>27030</c:v>
                </c:pt>
                <c:pt idx="13">
                  <c:v>27120</c:v>
                </c:pt>
                <c:pt idx="14">
                  <c:v>27211</c:v>
                </c:pt>
                <c:pt idx="15">
                  <c:v>27303</c:v>
                </c:pt>
                <c:pt idx="16">
                  <c:v>27395</c:v>
                </c:pt>
                <c:pt idx="17">
                  <c:v>27485</c:v>
                </c:pt>
                <c:pt idx="18">
                  <c:v>27576</c:v>
                </c:pt>
                <c:pt idx="19">
                  <c:v>27668</c:v>
                </c:pt>
                <c:pt idx="20">
                  <c:v>27760</c:v>
                </c:pt>
                <c:pt idx="21">
                  <c:v>27851</c:v>
                </c:pt>
                <c:pt idx="22">
                  <c:v>27942</c:v>
                </c:pt>
                <c:pt idx="23">
                  <c:v>28034</c:v>
                </c:pt>
                <c:pt idx="24">
                  <c:v>28126</c:v>
                </c:pt>
                <c:pt idx="25">
                  <c:v>28216</c:v>
                </c:pt>
                <c:pt idx="26">
                  <c:v>28307</c:v>
                </c:pt>
                <c:pt idx="27">
                  <c:v>28399</c:v>
                </c:pt>
                <c:pt idx="28">
                  <c:v>28491</c:v>
                </c:pt>
                <c:pt idx="29">
                  <c:v>28581</c:v>
                </c:pt>
                <c:pt idx="30">
                  <c:v>28672</c:v>
                </c:pt>
                <c:pt idx="31">
                  <c:v>28764</c:v>
                </c:pt>
                <c:pt idx="32">
                  <c:v>28856</c:v>
                </c:pt>
                <c:pt idx="33">
                  <c:v>28946</c:v>
                </c:pt>
                <c:pt idx="34">
                  <c:v>29037</c:v>
                </c:pt>
                <c:pt idx="35">
                  <c:v>29129</c:v>
                </c:pt>
                <c:pt idx="36">
                  <c:v>29221</c:v>
                </c:pt>
                <c:pt idx="37">
                  <c:v>29312</c:v>
                </c:pt>
                <c:pt idx="38">
                  <c:v>29403</c:v>
                </c:pt>
                <c:pt idx="39">
                  <c:v>29495</c:v>
                </c:pt>
                <c:pt idx="40">
                  <c:v>29587</c:v>
                </c:pt>
                <c:pt idx="41">
                  <c:v>29677</c:v>
                </c:pt>
                <c:pt idx="42">
                  <c:v>29768</c:v>
                </c:pt>
                <c:pt idx="43">
                  <c:v>29860</c:v>
                </c:pt>
                <c:pt idx="44">
                  <c:v>29952</c:v>
                </c:pt>
                <c:pt idx="45">
                  <c:v>30042</c:v>
                </c:pt>
                <c:pt idx="46">
                  <c:v>30133</c:v>
                </c:pt>
                <c:pt idx="47">
                  <c:v>30225</c:v>
                </c:pt>
                <c:pt idx="48">
                  <c:v>30317</c:v>
                </c:pt>
                <c:pt idx="49">
                  <c:v>30407</c:v>
                </c:pt>
                <c:pt idx="50">
                  <c:v>30498</c:v>
                </c:pt>
                <c:pt idx="51">
                  <c:v>30590</c:v>
                </c:pt>
                <c:pt idx="52">
                  <c:v>30682</c:v>
                </c:pt>
                <c:pt idx="53">
                  <c:v>30773</c:v>
                </c:pt>
                <c:pt idx="54">
                  <c:v>30864</c:v>
                </c:pt>
                <c:pt idx="55">
                  <c:v>30956</c:v>
                </c:pt>
                <c:pt idx="56">
                  <c:v>31048</c:v>
                </c:pt>
                <c:pt idx="57">
                  <c:v>31138</c:v>
                </c:pt>
                <c:pt idx="58">
                  <c:v>31229</c:v>
                </c:pt>
                <c:pt idx="59">
                  <c:v>31321</c:v>
                </c:pt>
                <c:pt idx="60">
                  <c:v>31413</c:v>
                </c:pt>
                <c:pt idx="61">
                  <c:v>31503</c:v>
                </c:pt>
                <c:pt idx="62">
                  <c:v>31594</c:v>
                </c:pt>
                <c:pt idx="63">
                  <c:v>31686</c:v>
                </c:pt>
                <c:pt idx="64">
                  <c:v>31778</c:v>
                </c:pt>
                <c:pt idx="65">
                  <c:v>31868</c:v>
                </c:pt>
                <c:pt idx="66">
                  <c:v>31959</c:v>
                </c:pt>
                <c:pt idx="67">
                  <c:v>32051</c:v>
                </c:pt>
                <c:pt idx="68">
                  <c:v>32143</c:v>
                </c:pt>
                <c:pt idx="69">
                  <c:v>32234</c:v>
                </c:pt>
                <c:pt idx="70">
                  <c:v>32325</c:v>
                </c:pt>
                <c:pt idx="71">
                  <c:v>32417</c:v>
                </c:pt>
                <c:pt idx="72">
                  <c:v>32509</c:v>
                </c:pt>
                <c:pt idx="73">
                  <c:v>32599</c:v>
                </c:pt>
                <c:pt idx="74">
                  <c:v>32690</c:v>
                </c:pt>
                <c:pt idx="75">
                  <c:v>32782</c:v>
                </c:pt>
                <c:pt idx="76">
                  <c:v>32874</c:v>
                </c:pt>
                <c:pt idx="77">
                  <c:v>32964</c:v>
                </c:pt>
                <c:pt idx="78">
                  <c:v>33055</c:v>
                </c:pt>
                <c:pt idx="79">
                  <c:v>33147</c:v>
                </c:pt>
                <c:pt idx="80">
                  <c:v>33239</c:v>
                </c:pt>
                <c:pt idx="81">
                  <c:v>33329</c:v>
                </c:pt>
                <c:pt idx="82">
                  <c:v>33420</c:v>
                </c:pt>
                <c:pt idx="83">
                  <c:v>33512</c:v>
                </c:pt>
                <c:pt idx="84">
                  <c:v>33604</c:v>
                </c:pt>
                <c:pt idx="85">
                  <c:v>33695</c:v>
                </c:pt>
                <c:pt idx="86">
                  <c:v>33786</c:v>
                </c:pt>
                <c:pt idx="87">
                  <c:v>33878</c:v>
                </c:pt>
                <c:pt idx="88">
                  <c:v>33970</c:v>
                </c:pt>
                <c:pt idx="89">
                  <c:v>34060</c:v>
                </c:pt>
                <c:pt idx="90">
                  <c:v>34151</c:v>
                </c:pt>
                <c:pt idx="91">
                  <c:v>34243</c:v>
                </c:pt>
                <c:pt idx="92">
                  <c:v>34335</c:v>
                </c:pt>
                <c:pt idx="93">
                  <c:v>34425</c:v>
                </c:pt>
                <c:pt idx="94">
                  <c:v>34516</c:v>
                </c:pt>
                <c:pt idx="95">
                  <c:v>34608</c:v>
                </c:pt>
                <c:pt idx="96">
                  <c:v>34700</c:v>
                </c:pt>
                <c:pt idx="97">
                  <c:v>34790</c:v>
                </c:pt>
                <c:pt idx="98">
                  <c:v>34881</c:v>
                </c:pt>
                <c:pt idx="99">
                  <c:v>34973</c:v>
                </c:pt>
                <c:pt idx="100">
                  <c:v>35065</c:v>
                </c:pt>
                <c:pt idx="101">
                  <c:v>35156</c:v>
                </c:pt>
                <c:pt idx="102">
                  <c:v>35247</c:v>
                </c:pt>
                <c:pt idx="103">
                  <c:v>35339</c:v>
                </c:pt>
                <c:pt idx="104">
                  <c:v>35431</c:v>
                </c:pt>
                <c:pt idx="105">
                  <c:v>35521</c:v>
                </c:pt>
                <c:pt idx="106">
                  <c:v>35612</c:v>
                </c:pt>
                <c:pt idx="107">
                  <c:v>35704</c:v>
                </c:pt>
                <c:pt idx="108">
                  <c:v>35796</c:v>
                </c:pt>
                <c:pt idx="109">
                  <c:v>35886</c:v>
                </c:pt>
                <c:pt idx="110">
                  <c:v>35977</c:v>
                </c:pt>
                <c:pt idx="111">
                  <c:v>36069</c:v>
                </c:pt>
                <c:pt idx="112">
                  <c:v>36161</c:v>
                </c:pt>
                <c:pt idx="113">
                  <c:v>36251</c:v>
                </c:pt>
                <c:pt idx="114">
                  <c:v>36342</c:v>
                </c:pt>
                <c:pt idx="115">
                  <c:v>36434</c:v>
                </c:pt>
                <c:pt idx="116">
                  <c:v>36526</c:v>
                </c:pt>
                <c:pt idx="117">
                  <c:v>36617</c:v>
                </c:pt>
                <c:pt idx="118">
                  <c:v>36708</c:v>
                </c:pt>
                <c:pt idx="119">
                  <c:v>36800</c:v>
                </c:pt>
                <c:pt idx="120">
                  <c:v>36892</c:v>
                </c:pt>
                <c:pt idx="121">
                  <c:v>36982</c:v>
                </c:pt>
                <c:pt idx="122">
                  <c:v>37073</c:v>
                </c:pt>
                <c:pt idx="123">
                  <c:v>37165</c:v>
                </c:pt>
                <c:pt idx="124">
                  <c:v>37257</c:v>
                </c:pt>
                <c:pt idx="125">
                  <c:v>37347</c:v>
                </c:pt>
                <c:pt idx="126">
                  <c:v>37438</c:v>
                </c:pt>
                <c:pt idx="127">
                  <c:v>37530</c:v>
                </c:pt>
                <c:pt idx="128">
                  <c:v>37622</c:v>
                </c:pt>
                <c:pt idx="129">
                  <c:v>37712</c:v>
                </c:pt>
                <c:pt idx="130">
                  <c:v>37803</c:v>
                </c:pt>
                <c:pt idx="131">
                  <c:v>37895</c:v>
                </c:pt>
                <c:pt idx="132">
                  <c:v>37987</c:v>
                </c:pt>
                <c:pt idx="133">
                  <c:v>38078</c:v>
                </c:pt>
                <c:pt idx="134">
                  <c:v>38169</c:v>
                </c:pt>
                <c:pt idx="135">
                  <c:v>38261</c:v>
                </c:pt>
                <c:pt idx="136">
                  <c:v>38353</c:v>
                </c:pt>
                <c:pt idx="137">
                  <c:v>38443</c:v>
                </c:pt>
                <c:pt idx="138">
                  <c:v>38534</c:v>
                </c:pt>
                <c:pt idx="139">
                  <c:v>38626</c:v>
                </c:pt>
                <c:pt idx="140">
                  <c:v>38718</c:v>
                </c:pt>
                <c:pt idx="141">
                  <c:v>38808</c:v>
                </c:pt>
                <c:pt idx="142">
                  <c:v>38899</c:v>
                </c:pt>
                <c:pt idx="143">
                  <c:v>38991</c:v>
                </c:pt>
                <c:pt idx="144">
                  <c:v>39083</c:v>
                </c:pt>
                <c:pt idx="145">
                  <c:v>39173</c:v>
                </c:pt>
                <c:pt idx="146">
                  <c:v>39264</c:v>
                </c:pt>
                <c:pt idx="147">
                  <c:v>39356</c:v>
                </c:pt>
                <c:pt idx="148">
                  <c:v>39448</c:v>
                </c:pt>
                <c:pt idx="149">
                  <c:v>39539</c:v>
                </c:pt>
                <c:pt idx="150">
                  <c:v>39630</c:v>
                </c:pt>
                <c:pt idx="151">
                  <c:v>39722</c:v>
                </c:pt>
                <c:pt idx="152">
                  <c:v>39814</c:v>
                </c:pt>
                <c:pt idx="153">
                  <c:v>39904</c:v>
                </c:pt>
                <c:pt idx="154">
                  <c:v>39995</c:v>
                </c:pt>
                <c:pt idx="155">
                  <c:v>40087</c:v>
                </c:pt>
                <c:pt idx="156">
                  <c:v>40179</c:v>
                </c:pt>
                <c:pt idx="157">
                  <c:v>40269</c:v>
                </c:pt>
                <c:pt idx="158">
                  <c:v>40360</c:v>
                </c:pt>
                <c:pt idx="159">
                  <c:v>40452</c:v>
                </c:pt>
                <c:pt idx="160">
                  <c:v>40544</c:v>
                </c:pt>
                <c:pt idx="161">
                  <c:v>40634</c:v>
                </c:pt>
                <c:pt idx="162">
                  <c:v>40725</c:v>
                </c:pt>
                <c:pt idx="163">
                  <c:v>40817</c:v>
                </c:pt>
                <c:pt idx="164">
                  <c:v>40909</c:v>
                </c:pt>
                <c:pt idx="165">
                  <c:v>41000</c:v>
                </c:pt>
                <c:pt idx="166">
                  <c:v>41091</c:v>
                </c:pt>
                <c:pt idx="167">
                  <c:v>41183</c:v>
                </c:pt>
                <c:pt idx="168">
                  <c:v>41275</c:v>
                </c:pt>
                <c:pt idx="169">
                  <c:v>41365</c:v>
                </c:pt>
                <c:pt idx="170">
                  <c:v>41456</c:v>
                </c:pt>
                <c:pt idx="171">
                  <c:v>41548</c:v>
                </c:pt>
                <c:pt idx="172">
                  <c:v>41640</c:v>
                </c:pt>
                <c:pt idx="173">
                  <c:v>41730</c:v>
                </c:pt>
                <c:pt idx="174">
                  <c:v>41821</c:v>
                </c:pt>
                <c:pt idx="175">
                  <c:v>41913</c:v>
                </c:pt>
                <c:pt idx="176">
                  <c:v>42005</c:v>
                </c:pt>
                <c:pt idx="177">
                  <c:v>42095</c:v>
                </c:pt>
                <c:pt idx="178">
                  <c:v>42186</c:v>
                </c:pt>
                <c:pt idx="179">
                  <c:v>42278</c:v>
                </c:pt>
                <c:pt idx="180">
                  <c:v>42370</c:v>
                </c:pt>
                <c:pt idx="181">
                  <c:v>42461</c:v>
                </c:pt>
                <c:pt idx="182">
                  <c:v>42552</c:v>
                </c:pt>
                <c:pt idx="183">
                  <c:v>42644</c:v>
                </c:pt>
                <c:pt idx="184">
                  <c:v>42736</c:v>
                </c:pt>
                <c:pt idx="185">
                  <c:v>42826</c:v>
                </c:pt>
                <c:pt idx="186">
                  <c:v>42917</c:v>
                </c:pt>
                <c:pt idx="187">
                  <c:v>43009</c:v>
                </c:pt>
                <c:pt idx="188">
                  <c:v>43101</c:v>
                </c:pt>
                <c:pt idx="189">
                  <c:v>43191</c:v>
                </c:pt>
                <c:pt idx="190">
                  <c:v>43282</c:v>
                </c:pt>
                <c:pt idx="191">
                  <c:v>43374</c:v>
                </c:pt>
                <c:pt idx="192">
                  <c:v>43466</c:v>
                </c:pt>
                <c:pt idx="193">
                  <c:v>43556</c:v>
                </c:pt>
                <c:pt idx="194">
                  <c:v>43647</c:v>
                </c:pt>
                <c:pt idx="195">
                  <c:v>43739</c:v>
                </c:pt>
                <c:pt idx="196">
                  <c:v>43831</c:v>
                </c:pt>
                <c:pt idx="197">
                  <c:v>43922</c:v>
                </c:pt>
              </c:numCache>
            </c:numRef>
          </c:cat>
          <c:val>
            <c:numRef>
              <c:f>[0]!chartgold</c:f>
              <c:numCache>
                <c:formatCode>General</c:formatCode>
                <c:ptCount val="198"/>
                <c:pt idx="0">
                  <c:v>37.56</c:v>
                </c:pt>
                <c:pt idx="1">
                  <c:v>39</c:v>
                </c:pt>
                <c:pt idx="2">
                  <c:v>40.35</c:v>
                </c:pt>
                <c:pt idx="3">
                  <c:v>42.61</c:v>
                </c:pt>
                <c:pt idx="4">
                  <c:v>43.63</c:v>
                </c:pt>
                <c:pt idx="5">
                  <c:v>48.57</c:v>
                </c:pt>
                <c:pt idx="6">
                  <c:v>64.56</c:v>
                </c:pt>
                <c:pt idx="7">
                  <c:v>64.11</c:v>
                </c:pt>
                <c:pt idx="8">
                  <c:v>64.900000000000006</c:v>
                </c:pt>
                <c:pt idx="9">
                  <c:v>90.4</c:v>
                </c:pt>
                <c:pt idx="10">
                  <c:v>124.41</c:v>
                </c:pt>
                <c:pt idx="11">
                  <c:v>100.05</c:v>
                </c:pt>
                <c:pt idx="12">
                  <c:v>111.62</c:v>
                </c:pt>
                <c:pt idx="13">
                  <c:v>174.07</c:v>
                </c:pt>
                <c:pt idx="14">
                  <c:v>146.08000000000001</c:v>
                </c:pt>
                <c:pt idx="15">
                  <c:v>148.44</c:v>
                </c:pt>
                <c:pt idx="16">
                  <c:v>193.63</c:v>
                </c:pt>
                <c:pt idx="17">
                  <c:v>177.73</c:v>
                </c:pt>
                <c:pt idx="18">
                  <c:v>166.56</c:v>
                </c:pt>
                <c:pt idx="19">
                  <c:v>139.19</c:v>
                </c:pt>
                <c:pt idx="20">
                  <c:v>141.5</c:v>
                </c:pt>
                <c:pt idx="21">
                  <c:v>130.19999999999999</c:v>
                </c:pt>
                <c:pt idx="22">
                  <c:v>124.75</c:v>
                </c:pt>
                <c:pt idx="23">
                  <c:v>117.38</c:v>
                </c:pt>
                <c:pt idx="24">
                  <c:v>135.08000000000001</c:v>
                </c:pt>
                <c:pt idx="25">
                  <c:v>150.38999999999999</c:v>
                </c:pt>
                <c:pt idx="26">
                  <c:v>143.68</c:v>
                </c:pt>
                <c:pt idx="27">
                  <c:v>154.68</c:v>
                </c:pt>
                <c:pt idx="28">
                  <c:v>166.6</c:v>
                </c:pt>
                <c:pt idx="29">
                  <c:v>180.58</c:v>
                </c:pt>
                <c:pt idx="30">
                  <c:v>184.12</c:v>
                </c:pt>
                <c:pt idx="31">
                  <c:v>218.44</c:v>
                </c:pt>
                <c:pt idx="32">
                  <c:v>224.77</c:v>
                </c:pt>
                <c:pt idx="33">
                  <c:v>239.65</c:v>
                </c:pt>
                <c:pt idx="34">
                  <c:v>277.60000000000002</c:v>
                </c:pt>
                <c:pt idx="35">
                  <c:v>398.86</c:v>
                </c:pt>
                <c:pt idx="36">
                  <c:v>525.07000000000005</c:v>
                </c:pt>
                <c:pt idx="37">
                  <c:v>496.37</c:v>
                </c:pt>
                <c:pt idx="38">
                  <c:v>663.39</c:v>
                </c:pt>
                <c:pt idx="39">
                  <c:v>671.42</c:v>
                </c:pt>
                <c:pt idx="40">
                  <c:v>588.65</c:v>
                </c:pt>
                <c:pt idx="41">
                  <c:v>514.99</c:v>
                </c:pt>
                <c:pt idx="42">
                  <c:v>424.23</c:v>
                </c:pt>
                <c:pt idx="43">
                  <c:v>429.62</c:v>
                </c:pt>
                <c:pt idx="44">
                  <c:v>401.83</c:v>
                </c:pt>
                <c:pt idx="45">
                  <c:v>322.48</c:v>
                </c:pt>
                <c:pt idx="46">
                  <c:v>314.98</c:v>
                </c:pt>
                <c:pt idx="47">
                  <c:v>397.65</c:v>
                </c:pt>
                <c:pt idx="48">
                  <c:v>457.69</c:v>
                </c:pt>
                <c:pt idx="49">
                  <c:v>415.31</c:v>
                </c:pt>
                <c:pt idx="50">
                  <c:v>418.42</c:v>
                </c:pt>
                <c:pt idx="51">
                  <c:v>405.19</c:v>
                </c:pt>
                <c:pt idx="52">
                  <c:v>381.1</c:v>
                </c:pt>
                <c:pt idx="53">
                  <c:v>390</c:v>
                </c:pt>
                <c:pt idx="54">
                  <c:v>373.33</c:v>
                </c:pt>
                <c:pt idx="55">
                  <c:v>348.74</c:v>
                </c:pt>
                <c:pt idx="56">
                  <c:v>307.77</c:v>
                </c:pt>
                <c:pt idx="57">
                  <c:v>326.73</c:v>
                </c:pt>
                <c:pt idx="58">
                  <c:v>316.02999999999997</c:v>
                </c:pt>
                <c:pt idx="59">
                  <c:v>326.89</c:v>
                </c:pt>
                <c:pt idx="60">
                  <c:v>327.42</c:v>
                </c:pt>
                <c:pt idx="61">
                  <c:v>346.27</c:v>
                </c:pt>
                <c:pt idx="62">
                  <c:v>346.6</c:v>
                </c:pt>
                <c:pt idx="63">
                  <c:v>423.68</c:v>
                </c:pt>
                <c:pt idx="64">
                  <c:v>392</c:v>
                </c:pt>
                <c:pt idx="65">
                  <c:v>419.4</c:v>
                </c:pt>
                <c:pt idx="66">
                  <c:v>447.71</c:v>
                </c:pt>
                <c:pt idx="67">
                  <c:v>459.2</c:v>
                </c:pt>
                <c:pt idx="68">
                  <c:v>488.53</c:v>
                </c:pt>
                <c:pt idx="69">
                  <c:v>457.75</c:v>
                </c:pt>
                <c:pt idx="70">
                  <c:v>437.58</c:v>
                </c:pt>
                <c:pt idx="71">
                  <c:v>397.44</c:v>
                </c:pt>
                <c:pt idx="72">
                  <c:v>412.19</c:v>
                </c:pt>
                <c:pt idx="73">
                  <c:v>383.23</c:v>
                </c:pt>
                <c:pt idx="74">
                  <c:v>372.6</c:v>
                </c:pt>
                <c:pt idx="75">
                  <c:v>368.87</c:v>
                </c:pt>
                <c:pt idx="76">
                  <c:v>399.74</c:v>
                </c:pt>
                <c:pt idx="77">
                  <c:v>370.81</c:v>
                </c:pt>
                <c:pt idx="78">
                  <c:v>353.97</c:v>
                </c:pt>
                <c:pt idx="79">
                  <c:v>402.04</c:v>
                </c:pt>
                <c:pt idx="80">
                  <c:v>391.01</c:v>
                </c:pt>
                <c:pt idx="81">
                  <c:v>354.01</c:v>
                </c:pt>
                <c:pt idx="82">
                  <c:v>368.07</c:v>
                </c:pt>
                <c:pt idx="83">
                  <c:v>350.51</c:v>
                </c:pt>
                <c:pt idx="84">
                  <c:v>353.41</c:v>
                </c:pt>
                <c:pt idx="85">
                  <c:v>341.51</c:v>
                </c:pt>
                <c:pt idx="86">
                  <c:v>343.41</c:v>
                </c:pt>
                <c:pt idx="87">
                  <c:v>349.01</c:v>
                </c:pt>
                <c:pt idx="88">
                  <c:v>332.91</c:v>
                </c:pt>
                <c:pt idx="89">
                  <c:v>336.91</c:v>
                </c:pt>
                <c:pt idx="90">
                  <c:v>379.01</c:v>
                </c:pt>
                <c:pt idx="91">
                  <c:v>352.66</c:v>
                </c:pt>
                <c:pt idx="92">
                  <c:v>390.66</c:v>
                </c:pt>
                <c:pt idx="93">
                  <c:v>389.71</c:v>
                </c:pt>
                <c:pt idx="94">
                  <c:v>385.41</c:v>
                </c:pt>
                <c:pt idx="95">
                  <c:v>395.36</c:v>
                </c:pt>
                <c:pt idx="96">
                  <c:v>381.8</c:v>
                </c:pt>
                <c:pt idx="97">
                  <c:v>386.56</c:v>
                </c:pt>
                <c:pt idx="98">
                  <c:v>387.61</c:v>
                </c:pt>
                <c:pt idx="99">
                  <c:v>383.54</c:v>
                </c:pt>
                <c:pt idx="100">
                  <c:v>386.71</c:v>
                </c:pt>
                <c:pt idx="101">
                  <c:v>395.57</c:v>
                </c:pt>
                <c:pt idx="102">
                  <c:v>380.84</c:v>
                </c:pt>
                <c:pt idx="103">
                  <c:v>379.31</c:v>
                </c:pt>
                <c:pt idx="104">
                  <c:v>369.56</c:v>
                </c:pt>
                <c:pt idx="105">
                  <c:v>349.51</c:v>
                </c:pt>
                <c:pt idx="106">
                  <c:v>334.06</c:v>
                </c:pt>
                <c:pt idx="107">
                  <c:v>328.76</c:v>
                </c:pt>
                <c:pt idx="108">
                  <c:v>289.2</c:v>
                </c:pt>
                <c:pt idx="109">
                  <c:v>299.89999999999998</c:v>
                </c:pt>
                <c:pt idx="110">
                  <c:v>295.75</c:v>
                </c:pt>
                <c:pt idx="111">
                  <c:v>294.10000000000002</c:v>
                </c:pt>
                <c:pt idx="112">
                  <c:v>287.45</c:v>
                </c:pt>
                <c:pt idx="113">
                  <c:v>279.8</c:v>
                </c:pt>
                <c:pt idx="114">
                  <c:v>261.2</c:v>
                </c:pt>
                <c:pt idx="115">
                  <c:v>303.75</c:v>
                </c:pt>
                <c:pt idx="116">
                  <c:v>290.85000000000002</c:v>
                </c:pt>
                <c:pt idx="117">
                  <c:v>277.5</c:v>
                </c:pt>
                <c:pt idx="118">
                  <c:v>287.64999999999998</c:v>
                </c:pt>
                <c:pt idx="119">
                  <c:v>272.77</c:v>
                </c:pt>
                <c:pt idx="120">
                  <c:v>271.77</c:v>
                </c:pt>
                <c:pt idx="121">
                  <c:v>256.33</c:v>
                </c:pt>
                <c:pt idx="122">
                  <c:v>268.39999999999998</c:v>
                </c:pt>
                <c:pt idx="123">
                  <c:v>291.3</c:v>
                </c:pt>
                <c:pt idx="124">
                  <c:v>277.98</c:v>
                </c:pt>
                <c:pt idx="125">
                  <c:v>303.48</c:v>
                </c:pt>
                <c:pt idx="126">
                  <c:v>313.67</c:v>
                </c:pt>
                <c:pt idx="127">
                  <c:v>321.75</c:v>
                </c:pt>
                <c:pt idx="128">
                  <c:v>344.48</c:v>
                </c:pt>
                <c:pt idx="129">
                  <c:v>334.35</c:v>
                </c:pt>
                <c:pt idx="130">
                  <c:v>350.2</c:v>
                </c:pt>
                <c:pt idx="131">
                  <c:v>383.5</c:v>
                </c:pt>
                <c:pt idx="132">
                  <c:v>415.58</c:v>
                </c:pt>
                <c:pt idx="133">
                  <c:v>427.25</c:v>
                </c:pt>
                <c:pt idx="134">
                  <c:v>394.8</c:v>
                </c:pt>
                <c:pt idx="135">
                  <c:v>418.1</c:v>
                </c:pt>
                <c:pt idx="136">
                  <c:v>432.46</c:v>
                </c:pt>
                <c:pt idx="137">
                  <c:v>427.15</c:v>
                </c:pt>
                <c:pt idx="138">
                  <c:v>432.6</c:v>
                </c:pt>
                <c:pt idx="139">
                  <c:v>466.1</c:v>
                </c:pt>
                <c:pt idx="140">
                  <c:v>523.20000000000005</c:v>
                </c:pt>
                <c:pt idx="141">
                  <c:v>587</c:v>
                </c:pt>
                <c:pt idx="142">
                  <c:v>622.95000000000005</c:v>
                </c:pt>
                <c:pt idx="143">
                  <c:v>594.48</c:v>
                </c:pt>
                <c:pt idx="144">
                  <c:v>638.20000000000005</c:v>
                </c:pt>
                <c:pt idx="145">
                  <c:v>660.25</c:v>
                </c:pt>
                <c:pt idx="146">
                  <c:v>654.58000000000004</c:v>
                </c:pt>
                <c:pt idx="147">
                  <c:v>734.83</c:v>
                </c:pt>
                <c:pt idx="148">
                  <c:v>844.15</c:v>
                </c:pt>
                <c:pt idx="149">
                  <c:v>887.75</c:v>
                </c:pt>
                <c:pt idx="150">
                  <c:v>937.5</c:v>
                </c:pt>
                <c:pt idx="151">
                  <c:v>880</c:v>
                </c:pt>
                <c:pt idx="152">
                  <c:v>872.92</c:v>
                </c:pt>
                <c:pt idx="153">
                  <c:v>924.5</c:v>
                </c:pt>
                <c:pt idx="154">
                  <c:v>930.05</c:v>
                </c:pt>
                <c:pt idx="155" formatCode="#,##0.00">
                  <c:v>1006.28</c:v>
                </c:pt>
                <c:pt idx="156">
                  <c:v>1097.3499999999999</c:v>
                </c:pt>
                <c:pt idx="157" formatCode="#,##0.00">
                  <c:v>1113.99</c:v>
                </c:pt>
                <c:pt idx="158" formatCode="#,##0.00">
                  <c:v>1240.1199999999999</c:v>
                </c:pt>
                <c:pt idx="159" formatCode="#,##0.00">
                  <c:v>1307.1500000000001</c:v>
                </c:pt>
                <c:pt idx="160">
                  <c:v>1421.4</c:v>
                </c:pt>
                <c:pt idx="161" formatCode="#,##0.00">
                  <c:v>1432.4</c:v>
                </c:pt>
                <c:pt idx="162" formatCode="#,##0.00">
                  <c:v>1501.5</c:v>
                </c:pt>
                <c:pt idx="163" formatCode="#,##0.00">
                  <c:v>1623.8</c:v>
                </c:pt>
                <c:pt idx="164">
                  <c:v>1563.15</c:v>
                </c:pt>
                <c:pt idx="165" formatCode="#,##0.00">
                  <c:v>1666.75</c:v>
                </c:pt>
                <c:pt idx="166" formatCode="#,##0.00">
                  <c:v>1598.6</c:v>
                </c:pt>
                <c:pt idx="167" formatCode="#,##0.00">
                  <c:v>1771.7</c:v>
                </c:pt>
                <c:pt idx="168">
                  <c:v>1675.83</c:v>
                </c:pt>
                <c:pt idx="169" formatCode="#,##0.00">
                  <c:v>1597.97</c:v>
                </c:pt>
                <c:pt idx="170" formatCode="#,##0.00">
                  <c:v>1235</c:v>
                </c:pt>
                <c:pt idx="171" formatCode="#,##0.00">
                  <c:v>1328.19</c:v>
                </c:pt>
                <c:pt idx="172">
                  <c:v>1205.6199999999999</c:v>
                </c:pt>
                <c:pt idx="173" formatCode="#,##0.00">
                  <c:v>1283.9100000000001</c:v>
                </c:pt>
                <c:pt idx="174" formatCode="#,##0.00">
                  <c:v>1327.4</c:v>
                </c:pt>
                <c:pt idx="175" formatCode="#,##0.00">
                  <c:v>1209.2</c:v>
                </c:pt>
                <c:pt idx="176">
                  <c:v>1183.4000000000001</c:v>
                </c:pt>
                <c:pt idx="177" formatCode="#,##0.00">
                  <c:v>1183.2</c:v>
                </c:pt>
                <c:pt idx="178" formatCode="#,##0.00">
                  <c:v>1173.0999999999999</c:v>
                </c:pt>
                <c:pt idx="179" formatCode="#,##0.00">
                  <c:v>1115.8</c:v>
                </c:pt>
                <c:pt idx="180">
                  <c:v>1061.5</c:v>
                </c:pt>
                <c:pt idx="181" formatCode="#,##0.00">
                  <c:v>1232.7</c:v>
                </c:pt>
                <c:pt idx="182" formatCode="#,##0.00">
                  <c:v>1322.2</c:v>
                </c:pt>
                <c:pt idx="183" formatCode="#,##0.00">
                  <c:v>1316.4</c:v>
                </c:pt>
                <c:pt idx="184">
                  <c:v>1151.4000000000001</c:v>
                </c:pt>
                <c:pt idx="185" formatCode="#,##0.00">
                  <c:v>1247.0999999999999</c:v>
                </c:pt>
                <c:pt idx="186" formatCode="#,##0.00">
                  <c:v>1242.96</c:v>
                </c:pt>
                <c:pt idx="187" formatCode="#,##0.00">
                  <c:v>1279.45</c:v>
                </c:pt>
                <c:pt idx="188">
                  <c:v>1302.54</c:v>
                </c:pt>
                <c:pt idx="189" formatCode="#,##0.00">
                  <c:v>1325</c:v>
                </c:pt>
                <c:pt idx="190" formatCode="#,##0.00">
                  <c:v>1253</c:v>
                </c:pt>
                <c:pt idx="191" formatCode="#,##0.00">
                  <c:v>1192.0899999999999</c:v>
                </c:pt>
                <c:pt idx="192">
                  <c:v>1280.48</c:v>
                </c:pt>
                <c:pt idx="193" formatCode="#,##0.00">
                  <c:v>1292.1500000000001</c:v>
                </c:pt>
                <c:pt idx="194" formatCode="#,##0.00">
                  <c:v>1409.5</c:v>
                </c:pt>
                <c:pt idx="195" formatCode="#,##0.00">
                  <c:v>1468.45</c:v>
                </c:pt>
                <c:pt idx="196" formatCode="#,##0.00">
                  <c:v>1521.85</c:v>
                </c:pt>
                <c:pt idx="197" formatCode="#,##0.00">
                  <c:v>1609.47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8F-4F68-9BB1-4AC8DCFA3C1A}"/>
            </c:ext>
          </c:extLst>
        </c:ser>
        <c:ser>
          <c:idx val="2"/>
          <c:order val="2"/>
          <c:tx>
            <c:strRef>
              <c:f>'Protect Your Wealth'!$G$59</c:f>
              <c:strCache>
                <c:ptCount val="1"/>
                <c:pt idx="0">
                  <c:v>S&amp;P500, $/share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val>
            <c:numRef>
              <c:f>[0]!chartsnp</c:f>
              <c:numCache>
                <c:formatCode>General</c:formatCode>
                <c:ptCount val="198"/>
                <c:pt idx="0">
                  <c:v>92.15</c:v>
                </c:pt>
                <c:pt idx="1">
                  <c:v>100.31</c:v>
                </c:pt>
                <c:pt idx="2">
                  <c:v>98.7</c:v>
                </c:pt>
                <c:pt idx="3">
                  <c:v>98.34</c:v>
                </c:pt>
                <c:pt idx="4">
                  <c:v>102.09</c:v>
                </c:pt>
                <c:pt idx="5">
                  <c:v>107.2</c:v>
                </c:pt>
                <c:pt idx="6">
                  <c:v>107.14</c:v>
                </c:pt>
                <c:pt idx="7">
                  <c:v>110.55</c:v>
                </c:pt>
                <c:pt idx="8">
                  <c:v>118.05</c:v>
                </c:pt>
                <c:pt idx="9">
                  <c:v>111.52</c:v>
                </c:pt>
                <c:pt idx="10">
                  <c:v>104.26</c:v>
                </c:pt>
                <c:pt idx="11">
                  <c:v>108.43</c:v>
                </c:pt>
                <c:pt idx="12">
                  <c:v>97.55</c:v>
                </c:pt>
                <c:pt idx="13">
                  <c:v>93.98</c:v>
                </c:pt>
                <c:pt idx="14">
                  <c:v>86.31</c:v>
                </c:pt>
                <c:pt idx="15">
                  <c:v>63.54</c:v>
                </c:pt>
                <c:pt idx="16">
                  <c:v>68.56</c:v>
                </c:pt>
                <c:pt idx="17">
                  <c:v>83.36</c:v>
                </c:pt>
                <c:pt idx="18">
                  <c:v>95.19</c:v>
                </c:pt>
                <c:pt idx="19">
                  <c:v>83.87</c:v>
                </c:pt>
                <c:pt idx="20">
                  <c:v>90.19</c:v>
                </c:pt>
                <c:pt idx="21">
                  <c:v>102.77</c:v>
                </c:pt>
                <c:pt idx="22">
                  <c:v>104.28</c:v>
                </c:pt>
                <c:pt idx="23">
                  <c:v>105.24</c:v>
                </c:pt>
                <c:pt idx="24">
                  <c:v>107.46</c:v>
                </c:pt>
                <c:pt idx="25">
                  <c:v>98.42</c:v>
                </c:pt>
                <c:pt idx="26">
                  <c:v>100.48</c:v>
                </c:pt>
                <c:pt idx="27">
                  <c:v>96.53</c:v>
                </c:pt>
                <c:pt idx="28">
                  <c:v>95.1</c:v>
                </c:pt>
                <c:pt idx="29">
                  <c:v>89.21</c:v>
                </c:pt>
                <c:pt idx="30">
                  <c:v>95.53</c:v>
                </c:pt>
                <c:pt idx="31">
                  <c:v>102.54</c:v>
                </c:pt>
                <c:pt idx="32">
                  <c:v>96.11</c:v>
                </c:pt>
                <c:pt idx="33">
                  <c:v>101.59</c:v>
                </c:pt>
                <c:pt idx="34">
                  <c:v>102.91</c:v>
                </c:pt>
                <c:pt idx="35">
                  <c:v>109.32</c:v>
                </c:pt>
                <c:pt idx="36">
                  <c:v>107.94</c:v>
                </c:pt>
                <c:pt idx="37">
                  <c:v>102.09</c:v>
                </c:pt>
                <c:pt idx="38">
                  <c:v>114.24</c:v>
                </c:pt>
                <c:pt idx="39">
                  <c:v>125.46</c:v>
                </c:pt>
                <c:pt idx="40">
                  <c:v>135.76</c:v>
                </c:pt>
                <c:pt idx="41">
                  <c:v>134.28</c:v>
                </c:pt>
                <c:pt idx="42">
                  <c:v>131.21</c:v>
                </c:pt>
                <c:pt idx="43">
                  <c:v>116.18</c:v>
                </c:pt>
                <c:pt idx="44">
                  <c:v>122.55</c:v>
                </c:pt>
                <c:pt idx="45">
                  <c:v>111.96</c:v>
                </c:pt>
                <c:pt idx="46">
                  <c:v>109.61</c:v>
                </c:pt>
                <c:pt idx="47">
                  <c:v>120.42</c:v>
                </c:pt>
                <c:pt idx="48">
                  <c:v>140.63999999999999</c:v>
                </c:pt>
                <c:pt idx="49">
                  <c:v>152.96</c:v>
                </c:pt>
                <c:pt idx="50">
                  <c:v>167.64</c:v>
                </c:pt>
                <c:pt idx="51">
                  <c:v>166.07</c:v>
                </c:pt>
                <c:pt idx="52">
                  <c:v>164.93</c:v>
                </c:pt>
                <c:pt idx="53">
                  <c:v>158.78</c:v>
                </c:pt>
                <c:pt idx="54">
                  <c:v>153.19</c:v>
                </c:pt>
                <c:pt idx="55">
                  <c:v>165.11</c:v>
                </c:pt>
                <c:pt idx="56">
                  <c:v>167.24</c:v>
                </c:pt>
                <c:pt idx="57">
                  <c:v>181.07</c:v>
                </c:pt>
                <c:pt idx="58">
                  <c:v>192.24</c:v>
                </c:pt>
                <c:pt idx="59">
                  <c:v>182.08</c:v>
                </c:pt>
                <c:pt idx="60">
                  <c:v>211.28</c:v>
                </c:pt>
                <c:pt idx="61">
                  <c:v>238.9</c:v>
                </c:pt>
                <c:pt idx="62">
                  <c:v>250.84</c:v>
                </c:pt>
                <c:pt idx="63">
                  <c:v>231.32</c:v>
                </c:pt>
                <c:pt idx="64">
                  <c:v>242.17</c:v>
                </c:pt>
                <c:pt idx="65">
                  <c:v>291.7</c:v>
                </c:pt>
                <c:pt idx="66">
                  <c:v>307.89999999999998</c:v>
                </c:pt>
                <c:pt idx="67">
                  <c:v>321.83</c:v>
                </c:pt>
                <c:pt idx="68">
                  <c:v>247.08</c:v>
                </c:pt>
                <c:pt idx="69">
                  <c:v>258.89</c:v>
                </c:pt>
                <c:pt idx="70">
                  <c:v>273.5</c:v>
                </c:pt>
                <c:pt idx="71">
                  <c:v>271.91000000000003</c:v>
                </c:pt>
                <c:pt idx="72">
                  <c:v>277.72000000000003</c:v>
                </c:pt>
                <c:pt idx="73">
                  <c:v>294.87</c:v>
                </c:pt>
                <c:pt idx="74">
                  <c:v>317.98</c:v>
                </c:pt>
                <c:pt idx="75">
                  <c:v>349.72</c:v>
                </c:pt>
                <c:pt idx="76">
                  <c:v>353.4</c:v>
                </c:pt>
                <c:pt idx="77">
                  <c:v>339.53</c:v>
                </c:pt>
                <c:pt idx="78">
                  <c:v>358.53</c:v>
                </c:pt>
                <c:pt idx="79">
                  <c:v>311.98</c:v>
                </c:pt>
                <c:pt idx="80">
                  <c:v>330.22</c:v>
                </c:pt>
                <c:pt idx="81">
                  <c:v>372.61</c:v>
                </c:pt>
                <c:pt idx="82">
                  <c:v>375.67</c:v>
                </c:pt>
                <c:pt idx="83">
                  <c:v>387.86</c:v>
                </c:pt>
                <c:pt idx="84">
                  <c:v>417.09</c:v>
                </c:pt>
                <c:pt idx="85">
                  <c:v>403.69</c:v>
                </c:pt>
                <c:pt idx="86">
                  <c:v>408.14</c:v>
                </c:pt>
                <c:pt idx="87">
                  <c:v>417.8</c:v>
                </c:pt>
                <c:pt idx="88">
                  <c:v>435.71</c:v>
                </c:pt>
                <c:pt idx="89">
                  <c:v>451.67</c:v>
                </c:pt>
                <c:pt idx="90">
                  <c:v>450.53</c:v>
                </c:pt>
                <c:pt idx="91">
                  <c:v>458.93</c:v>
                </c:pt>
                <c:pt idx="92">
                  <c:v>466.45</c:v>
                </c:pt>
                <c:pt idx="93">
                  <c:v>445.77</c:v>
                </c:pt>
                <c:pt idx="94">
                  <c:v>444.27</c:v>
                </c:pt>
                <c:pt idx="95">
                  <c:v>462.71</c:v>
                </c:pt>
                <c:pt idx="96">
                  <c:v>459.27</c:v>
                </c:pt>
                <c:pt idx="97">
                  <c:v>500.71</c:v>
                </c:pt>
                <c:pt idx="98">
                  <c:v>544.75</c:v>
                </c:pt>
                <c:pt idx="99">
                  <c:v>583.51</c:v>
                </c:pt>
                <c:pt idx="100">
                  <c:v>615.92999999999995</c:v>
                </c:pt>
                <c:pt idx="101">
                  <c:v>650.99</c:v>
                </c:pt>
                <c:pt idx="102">
                  <c:v>674.13</c:v>
                </c:pt>
                <c:pt idx="103">
                  <c:v>687.33</c:v>
                </c:pt>
                <c:pt idx="104">
                  <c:v>740.74</c:v>
                </c:pt>
                <c:pt idx="105">
                  <c:v>757.12</c:v>
                </c:pt>
                <c:pt idx="106">
                  <c:v>885.14</c:v>
                </c:pt>
                <c:pt idx="107">
                  <c:v>947.28</c:v>
                </c:pt>
                <c:pt idx="108">
                  <c:v>970.43</c:v>
                </c:pt>
                <c:pt idx="109">
                  <c:v>1101.75</c:v>
                </c:pt>
                <c:pt idx="110">
                  <c:v>1133.8399999999999</c:v>
                </c:pt>
                <c:pt idx="111">
                  <c:v>1017.01</c:v>
                </c:pt>
                <c:pt idx="112">
                  <c:v>1229.23</c:v>
                </c:pt>
                <c:pt idx="113">
                  <c:v>1286.3699999999999</c:v>
                </c:pt>
                <c:pt idx="114">
                  <c:v>1372.71</c:v>
                </c:pt>
                <c:pt idx="115">
                  <c:v>1282.71</c:v>
                </c:pt>
                <c:pt idx="116">
                  <c:v>1469.25</c:v>
                </c:pt>
                <c:pt idx="117">
                  <c:v>1498.58</c:v>
                </c:pt>
                <c:pt idx="118">
                  <c:v>1454.6</c:v>
                </c:pt>
                <c:pt idx="119">
                  <c:v>1436.42</c:v>
                </c:pt>
                <c:pt idx="120">
                  <c:v>1328.92</c:v>
                </c:pt>
                <c:pt idx="121">
                  <c:v>1155.51</c:v>
                </c:pt>
                <c:pt idx="122">
                  <c:v>1228.49</c:v>
                </c:pt>
                <c:pt idx="123">
                  <c:v>1039.3499999999999</c:v>
                </c:pt>
                <c:pt idx="124">
                  <c:v>1157.1300000000001</c:v>
                </c:pt>
                <c:pt idx="125">
                  <c:v>1146.1500000000001</c:v>
                </c:pt>
                <c:pt idx="126">
                  <c:v>975.71</c:v>
                </c:pt>
                <c:pt idx="127">
                  <c:v>815.28</c:v>
                </c:pt>
                <c:pt idx="128">
                  <c:v>875.4</c:v>
                </c:pt>
                <c:pt idx="129">
                  <c:v>848.18</c:v>
                </c:pt>
                <c:pt idx="130">
                  <c:v>974.5</c:v>
                </c:pt>
                <c:pt idx="131">
                  <c:v>995.97</c:v>
                </c:pt>
                <c:pt idx="132">
                  <c:v>1109.48</c:v>
                </c:pt>
                <c:pt idx="133">
                  <c:v>1126.21</c:v>
                </c:pt>
                <c:pt idx="134">
                  <c:v>1140.8399999999999</c:v>
                </c:pt>
                <c:pt idx="135">
                  <c:v>1114.58</c:v>
                </c:pt>
                <c:pt idx="136">
                  <c:v>1208.9000000000001</c:v>
                </c:pt>
                <c:pt idx="137">
                  <c:v>1180.5899999999999</c:v>
                </c:pt>
                <c:pt idx="138">
                  <c:v>1191.33</c:v>
                </c:pt>
                <c:pt idx="139">
                  <c:v>1228.81</c:v>
                </c:pt>
                <c:pt idx="140">
                  <c:v>1258.17</c:v>
                </c:pt>
                <c:pt idx="141">
                  <c:v>1294.8699999999999</c:v>
                </c:pt>
                <c:pt idx="142">
                  <c:v>1270.2</c:v>
                </c:pt>
                <c:pt idx="143">
                  <c:v>1334.34</c:v>
                </c:pt>
                <c:pt idx="144">
                  <c:v>1426.84</c:v>
                </c:pt>
                <c:pt idx="145">
                  <c:v>1422.09</c:v>
                </c:pt>
                <c:pt idx="146">
                  <c:v>1508.71</c:v>
                </c:pt>
                <c:pt idx="147">
                  <c:v>1540.28</c:v>
                </c:pt>
                <c:pt idx="148">
                  <c:v>1476.27</c:v>
                </c:pt>
                <c:pt idx="149">
                  <c:v>1322.7</c:v>
                </c:pt>
                <c:pt idx="150">
                  <c:v>1278.3800000000001</c:v>
                </c:pt>
                <c:pt idx="151">
                  <c:v>1166.3599999999999</c:v>
                </c:pt>
                <c:pt idx="152">
                  <c:v>869.42</c:v>
                </c:pt>
                <c:pt idx="153">
                  <c:v>797.87</c:v>
                </c:pt>
                <c:pt idx="154">
                  <c:v>919.32</c:v>
                </c:pt>
                <c:pt idx="155">
                  <c:v>1057.08</c:v>
                </c:pt>
                <c:pt idx="156">
                  <c:v>1115.0999999999999</c:v>
                </c:pt>
                <c:pt idx="157">
                  <c:v>1169.43</c:v>
                </c:pt>
                <c:pt idx="158">
                  <c:v>1030.71</c:v>
                </c:pt>
                <c:pt idx="159">
                  <c:v>1141.2</c:v>
                </c:pt>
                <c:pt idx="160">
                  <c:v>1257.6400000000001</c:v>
                </c:pt>
                <c:pt idx="161">
                  <c:v>1325.83</c:v>
                </c:pt>
                <c:pt idx="162">
                  <c:v>1320.64</c:v>
                </c:pt>
                <c:pt idx="163">
                  <c:v>1131.42</c:v>
                </c:pt>
                <c:pt idx="164">
                  <c:v>1257.5999999999999</c:v>
                </c:pt>
                <c:pt idx="165">
                  <c:v>1408.47</c:v>
                </c:pt>
                <c:pt idx="166">
                  <c:v>1362.16</c:v>
                </c:pt>
                <c:pt idx="167">
                  <c:v>1440.67</c:v>
                </c:pt>
                <c:pt idx="168">
                  <c:v>1426.19</c:v>
                </c:pt>
                <c:pt idx="169">
                  <c:v>1569.19</c:v>
                </c:pt>
                <c:pt idx="170">
                  <c:v>1606.28</c:v>
                </c:pt>
                <c:pt idx="171">
                  <c:v>1681.55</c:v>
                </c:pt>
                <c:pt idx="172">
                  <c:v>1848.36</c:v>
                </c:pt>
                <c:pt idx="173">
                  <c:v>1872.34</c:v>
                </c:pt>
                <c:pt idx="174">
                  <c:v>1960.23</c:v>
                </c:pt>
                <c:pt idx="175">
                  <c:v>1972.29</c:v>
                </c:pt>
                <c:pt idx="176">
                  <c:v>2058.9</c:v>
                </c:pt>
                <c:pt idx="177">
                  <c:v>2067.89</c:v>
                </c:pt>
                <c:pt idx="178">
                  <c:v>2063.11</c:v>
                </c:pt>
                <c:pt idx="179">
                  <c:v>1920.03</c:v>
                </c:pt>
                <c:pt idx="180">
                  <c:v>2043.94</c:v>
                </c:pt>
                <c:pt idx="181">
                  <c:v>2059.7399999999998</c:v>
                </c:pt>
                <c:pt idx="182">
                  <c:v>2098.86</c:v>
                </c:pt>
                <c:pt idx="183">
                  <c:v>2168.27</c:v>
                </c:pt>
                <c:pt idx="184">
                  <c:v>2238.83</c:v>
                </c:pt>
                <c:pt idx="185">
                  <c:v>2367.09</c:v>
                </c:pt>
                <c:pt idx="186">
                  <c:v>2426.5700000000002</c:v>
                </c:pt>
                <c:pt idx="187">
                  <c:v>2519.36</c:v>
                </c:pt>
                <c:pt idx="188">
                  <c:v>2673.61</c:v>
                </c:pt>
                <c:pt idx="189">
                  <c:v>2640.87</c:v>
                </c:pt>
                <c:pt idx="190">
                  <c:v>2718.37</c:v>
                </c:pt>
                <c:pt idx="191">
                  <c:v>2913.98</c:v>
                </c:pt>
                <c:pt idx="192">
                  <c:v>2491.33</c:v>
                </c:pt>
                <c:pt idx="193">
                  <c:v>2834.4</c:v>
                </c:pt>
                <c:pt idx="194">
                  <c:v>2941.76</c:v>
                </c:pt>
                <c:pt idx="195">
                  <c:v>2978.57</c:v>
                </c:pt>
                <c:pt idx="196">
                  <c:v>3214.65</c:v>
                </c:pt>
                <c:pt idx="197">
                  <c:v>2634.28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48F-4F68-9BB1-4AC8DCFA3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54264"/>
        <c:axId val="619454904"/>
        <c:extLst/>
      </c:lineChart>
      <c:dateAx>
        <c:axId val="619454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TIme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54904"/>
        <c:crosses val="autoZero"/>
        <c:auto val="1"/>
        <c:lblOffset val="100"/>
        <c:baseTimeUnit val="months"/>
      </c:dateAx>
      <c:valAx>
        <c:axId val="61945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Price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54264"/>
        <c:crosses val="autoZero"/>
        <c:crossBetween val="between"/>
      </c:valAx>
      <c:valAx>
        <c:axId val="591378896"/>
        <c:scaling>
          <c:orientation val="minMax"/>
          <c:max val="0.51"/>
          <c:min val="0.5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375056"/>
        <c:crosses val="max"/>
        <c:crossBetween val="between"/>
      </c:valAx>
      <c:dateAx>
        <c:axId val="591375056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59137889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Your Estimated Portfolio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'Protect Your Wealth'!$D$59</c:f>
              <c:strCache>
                <c:ptCount val="1"/>
                <c:pt idx="0">
                  <c:v>Recession</c:v>
                </c:pt>
              </c:strCache>
              <c:extLst xmlns:c15="http://schemas.microsoft.com/office/drawing/2012/chart"/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numRef>
              <c:f>[0]!chartdate</c:f>
              <c:numCache>
                <c:formatCode>[$-409]mmm\-yy;@</c:formatCode>
                <c:ptCount val="198"/>
                <c:pt idx="0">
                  <c:v>25934</c:v>
                </c:pt>
                <c:pt idx="1">
                  <c:v>26024</c:v>
                </c:pt>
                <c:pt idx="2">
                  <c:v>26115</c:v>
                </c:pt>
                <c:pt idx="3">
                  <c:v>26207</c:v>
                </c:pt>
                <c:pt idx="4">
                  <c:v>26299</c:v>
                </c:pt>
                <c:pt idx="5">
                  <c:v>26390</c:v>
                </c:pt>
                <c:pt idx="6">
                  <c:v>26481</c:v>
                </c:pt>
                <c:pt idx="7">
                  <c:v>26573</c:v>
                </c:pt>
                <c:pt idx="8">
                  <c:v>26665</c:v>
                </c:pt>
                <c:pt idx="9">
                  <c:v>26755</c:v>
                </c:pt>
                <c:pt idx="10">
                  <c:v>26846</c:v>
                </c:pt>
                <c:pt idx="11">
                  <c:v>26938</c:v>
                </c:pt>
                <c:pt idx="12">
                  <c:v>27030</c:v>
                </c:pt>
                <c:pt idx="13">
                  <c:v>27120</c:v>
                </c:pt>
                <c:pt idx="14">
                  <c:v>27211</c:v>
                </c:pt>
                <c:pt idx="15">
                  <c:v>27303</c:v>
                </c:pt>
                <c:pt idx="16">
                  <c:v>27395</c:v>
                </c:pt>
                <c:pt idx="17">
                  <c:v>27485</c:v>
                </c:pt>
                <c:pt idx="18">
                  <c:v>27576</c:v>
                </c:pt>
                <c:pt idx="19">
                  <c:v>27668</c:v>
                </c:pt>
                <c:pt idx="20">
                  <c:v>27760</c:v>
                </c:pt>
                <c:pt idx="21">
                  <c:v>27851</c:v>
                </c:pt>
                <c:pt idx="22">
                  <c:v>27942</c:v>
                </c:pt>
                <c:pt idx="23">
                  <c:v>28034</c:v>
                </c:pt>
                <c:pt idx="24">
                  <c:v>28126</c:v>
                </c:pt>
                <c:pt idx="25">
                  <c:v>28216</c:v>
                </c:pt>
                <c:pt idx="26">
                  <c:v>28307</c:v>
                </c:pt>
                <c:pt idx="27">
                  <c:v>28399</c:v>
                </c:pt>
                <c:pt idx="28">
                  <c:v>28491</c:v>
                </c:pt>
                <c:pt idx="29">
                  <c:v>28581</c:v>
                </c:pt>
                <c:pt idx="30">
                  <c:v>28672</c:v>
                </c:pt>
                <c:pt idx="31">
                  <c:v>28764</c:v>
                </c:pt>
                <c:pt idx="32">
                  <c:v>28856</c:v>
                </c:pt>
                <c:pt idx="33">
                  <c:v>28946</c:v>
                </c:pt>
                <c:pt idx="34">
                  <c:v>29037</c:v>
                </c:pt>
                <c:pt idx="35">
                  <c:v>29129</c:v>
                </c:pt>
                <c:pt idx="36">
                  <c:v>29221</c:v>
                </c:pt>
                <c:pt idx="37">
                  <c:v>29312</c:v>
                </c:pt>
                <c:pt idx="38">
                  <c:v>29403</c:v>
                </c:pt>
                <c:pt idx="39">
                  <c:v>29495</c:v>
                </c:pt>
                <c:pt idx="40">
                  <c:v>29587</c:v>
                </c:pt>
                <c:pt idx="41">
                  <c:v>29677</c:v>
                </c:pt>
                <c:pt idx="42">
                  <c:v>29768</c:v>
                </c:pt>
                <c:pt idx="43">
                  <c:v>29860</c:v>
                </c:pt>
                <c:pt idx="44">
                  <c:v>29952</c:v>
                </c:pt>
                <c:pt idx="45">
                  <c:v>30042</c:v>
                </c:pt>
                <c:pt idx="46">
                  <c:v>30133</c:v>
                </c:pt>
                <c:pt idx="47">
                  <c:v>30225</c:v>
                </c:pt>
                <c:pt idx="48">
                  <c:v>30317</c:v>
                </c:pt>
                <c:pt idx="49">
                  <c:v>30407</c:v>
                </c:pt>
                <c:pt idx="50">
                  <c:v>30498</c:v>
                </c:pt>
                <c:pt idx="51">
                  <c:v>30590</c:v>
                </c:pt>
                <c:pt idx="52">
                  <c:v>30682</c:v>
                </c:pt>
                <c:pt idx="53">
                  <c:v>30773</c:v>
                </c:pt>
                <c:pt idx="54">
                  <c:v>30864</c:v>
                </c:pt>
                <c:pt idx="55">
                  <c:v>30956</c:v>
                </c:pt>
                <c:pt idx="56">
                  <c:v>31048</c:v>
                </c:pt>
                <c:pt idx="57">
                  <c:v>31138</c:v>
                </c:pt>
                <c:pt idx="58">
                  <c:v>31229</c:v>
                </c:pt>
                <c:pt idx="59">
                  <c:v>31321</c:v>
                </c:pt>
                <c:pt idx="60">
                  <c:v>31413</c:v>
                </c:pt>
                <c:pt idx="61">
                  <c:v>31503</c:v>
                </c:pt>
                <c:pt idx="62">
                  <c:v>31594</c:v>
                </c:pt>
                <c:pt idx="63">
                  <c:v>31686</c:v>
                </c:pt>
                <c:pt idx="64">
                  <c:v>31778</c:v>
                </c:pt>
                <c:pt idx="65">
                  <c:v>31868</c:v>
                </c:pt>
                <c:pt idx="66">
                  <c:v>31959</c:v>
                </c:pt>
                <c:pt idx="67">
                  <c:v>32051</c:v>
                </c:pt>
                <c:pt idx="68">
                  <c:v>32143</c:v>
                </c:pt>
                <c:pt idx="69">
                  <c:v>32234</c:v>
                </c:pt>
                <c:pt idx="70">
                  <c:v>32325</c:v>
                </c:pt>
                <c:pt idx="71">
                  <c:v>32417</c:v>
                </c:pt>
                <c:pt idx="72">
                  <c:v>32509</c:v>
                </c:pt>
                <c:pt idx="73">
                  <c:v>32599</c:v>
                </c:pt>
                <c:pt idx="74">
                  <c:v>32690</c:v>
                </c:pt>
                <c:pt idx="75">
                  <c:v>32782</c:v>
                </c:pt>
                <c:pt idx="76">
                  <c:v>32874</c:v>
                </c:pt>
                <c:pt idx="77">
                  <c:v>32964</c:v>
                </c:pt>
                <c:pt idx="78">
                  <c:v>33055</c:v>
                </c:pt>
                <c:pt idx="79">
                  <c:v>33147</c:v>
                </c:pt>
                <c:pt idx="80">
                  <c:v>33239</c:v>
                </c:pt>
                <c:pt idx="81">
                  <c:v>33329</c:v>
                </c:pt>
                <c:pt idx="82">
                  <c:v>33420</c:v>
                </c:pt>
                <c:pt idx="83">
                  <c:v>33512</c:v>
                </c:pt>
                <c:pt idx="84">
                  <c:v>33604</c:v>
                </c:pt>
                <c:pt idx="85">
                  <c:v>33695</c:v>
                </c:pt>
                <c:pt idx="86">
                  <c:v>33786</c:v>
                </c:pt>
                <c:pt idx="87">
                  <c:v>33878</c:v>
                </c:pt>
                <c:pt idx="88">
                  <c:v>33970</c:v>
                </c:pt>
                <c:pt idx="89">
                  <c:v>34060</c:v>
                </c:pt>
                <c:pt idx="90">
                  <c:v>34151</c:v>
                </c:pt>
                <c:pt idx="91">
                  <c:v>34243</c:v>
                </c:pt>
                <c:pt idx="92">
                  <c:v>34335</c:v>
                </c:pt>
                <c:pt idx="93">
                  <c:v>34425</c:v>
                </c:pt>
                <c:pt idx="94">
                  <c:v>34516</c:v>
                </c:pt>
                <c:pt idx="95">
                  <c:v>34608</c:v>
                </c:pt>
                <c:pt idx="96">
                  <c:v>34700</c:v>
                </c:pt>
                <c:pt idx="97">
                  <c:v>34790</c:v>
                </c:pt>
                <c:pt idx="98">
                  <c:v>34881</c:v>
                </c:pt>
                <c:pt idx="99">
                  <c:v>34973</c:v>
                </c:pt>
                <c:pt idx="100">
                  <c:v>35065</c:v>
                </c:pt>
                <c:pt idx="101">
                  <c:v>35156</c:v>
                </c:pt>
                <c:pt idx="102">
                  <c:v>35247</c:v>
                </c:pt>
                <c:pt idx="103">
                  <c:v>35339</c:v>
                </c:pt>
                <c:pt idx="104">
                  <c:v>35431</c:v>
                </c:pt>
                <c:pt idx="105">
                  <c:v>35521</c:v>
                </c:pt>
                <c:pt idx="106">
                  <c:v>35612</c:v>
                </c:pt>
                <c:pt idx="107">
                  <c:v>35704</c:v>
                </c:pt>
                <c:pt idx="108">
                  <c:v>35796</c:v>
                </c:pt>
                <c:pt idx="109">
                  <c:v>35886</c:v>
                </c:pt>
                <c:pt idx="110">
                  <c:v>35977</c:v>
                </c:pt>
                <c:pt idx="111">
                  <c:v>36069</c:v>
                </c:pt>
                <c:pt idx="112">
                  <c:v>36161</c:v>
                </c:pt>
                <c:pt idx="113">
                  <c:v>36251</c:v>
                </c:pt>
                <c:pt idx="114">
                  <c:v>36342</c:v>
                </c:pt>
                <c:pt idx="115">
                  <c:v>36434</c:v>
                </c:pt>
                <c:pt idx="116">
                  <c:v>36526</c:v>
                </c:pt>
                <c:pt idx="117">
                  <c:v>36617</c:v>
                </c:pt>
                <c:pt idx="118">
                  <c:v>36708</c:v>
                </c:pt>
                <c:pt idx="119">
                  <c:v>36800</c:v>
                </c:pt>
                <c:pt idx="120">
                  <c:v>36892</c:v>
                </c:pt>
                <c:pt idx="121">
                  <c:v>36982</c:v>
                </c:pt>
                <c:pt idx="122">
                  <c:v>37073</c:v>
                </c:pt>
                <c:pt idx="123">
                  <c:v>37165</c:v>
                </c:pt>
                <c:pt idx="124">
                  <c:v>37257</c:v>
                </c:pt>
                <c:pt idx="125">
                  <c:v>37347</c:v>
                </c:pt>
                <c:pt idx="126">
                  <c:v>37438</c:v>
                </c:pt>
                <c:pt idx="127">
                  <c:v>37530</c:v>
                </c:pt>
                <c:pt idx="128">
                  <c:v>37622</c:v>
                </c:pt>
                <c:pt idx="129">
                  <c:v>37712</c:v>
                </c:pt>
                <c:pt idx="130">
                  <c:v>37803</c:v>
                </c:pt>
                <c:pt idx="131">
                  <c:v>37895</c:v>
                </c:pt>
                <c:pt idx="132">
                  <c:v>37987</c:v>
                </c:pt>
                <c:pt idx="133">
                  <c:v>38078</c:v>
                </c:pt>
                <c:pt idx="134">
                  <c:v>38169</c:v>
                </c:pt>
                <c:pt idx="135">
                  <c:v>38261</c:v>
                </c:pt>
                <c:pt idx="136">
                  <c:v>38353</c:v>
                </c:pt>
                <c:pt idx="137">
                  <c:v>38443</c:v>
                </c:pt>
                <c:pt idx="138">
                  <c:v>38534</c:v>
                </c:pt>
                <c:pt idx="139">
                  <c:v>38626</c:v>
                </c:pt>
                <c:pt idx="140">
                  <c:v>38718</c:v>
                </c:pt>
                <c:pt idx="141">
                  <c:v>38808</c:v>
                </c:pt>
                <c:pt idx="142">
                  <c:v>38899</c:v>
                </c:pt>
                <c:pt idx="143">
                  <c:v>38991</c:v>
                </c:pt>
                <c:pt idx="144">
                  <c:v>39083</c:v>
                </c:pt>
                <c:pt idx="145">
                  <c:v>39173</c:v>
                </c:pt>
                <c:pt idx="146">
                  <c:v>39264</c:v>
                </c:pt>
                <c:pt idx="147">
                  <c:v>39356</c:v>
                </c:pt>
                <c:pt idx="148">
                  <c:v>39448</c:v>
                </c:pt>
                <c:pt idx="149">
                  <c:v>39539</c:v>
                </c:pt>
                <c:pt idx="150">
                  <c:v>39630</c:v>
                </c:pt>
                <c:pt idx="151">
                  <c:v>39722</c:v>
                </c:pt>
                <c:pt idx="152">
                  <c:v>39814</c:v>
                </c:pt>
                <c:pt idx="153">
                  <c:v>39904</c:v>
                </c:pt>
                <c:pt idx="154">
                  <c:v>39995</c:v>
                </c:pt>
                <c:pt idx="155">
                  <c:v>40087</c:v>
                </c:pt>
                <c:pt idx="156">
                  <c:v>40179</c:v>
                </c:pt>
                <c:pt idx="157">
                  <c:v>40269</c:v>
                </c:pt>
                <c:pt idx="158">
                  <c:v>40360</c:v>
                </c:pt>
                <c:pt idx="159">
                  <c:v>40452</c:v>
                </c:pt>
                <c:pt idx="160">
                  <c:v>40544</c:v>
                </c:pt>
                <c:pt idx="161">
                  <c:v>40634</c:v>
                </c:pt>
                <c:pt idx="162">
                  <c:v>40725</c:v>
                </c:pt>
                <c:pt idx="163">
                  <c:v>40817</c:v>
                </c:pt>
                <c:pt idx="164">
                  <c:v>40909</c:v>
                </c:pt>
                <c:pt idx="165">
                  <c:v>41000</c:v>
                </c:pt>
                <c:pt idx="166">
                  <c:v>41091</c:v>
                </c:pt>
                <c:pt idx="167">
                  <c:v>41183</c:v>
                </c:pt>
                <c:pt idx="168">
                  <c:v>41275</c:v>
                </c:pt>
                <c:pt idx="169">
                  <c:v>41365</c:v>
                </c:pt>
                <c:pt idx="170">
                  <c:v>41456</c:v>
                </c:pt>
                <c:pt idx="171">
                  <c:v>41548</c:v>
                </c:pt>
                <c:pt idx="172">
                  <c:v>41640</c:v>
                </c:pt>
                <c:pt idx="173">
                  <c:v>41730</c:v>
                </c:pt>
                <c:pt idx="174">
                  <c:v>41821</c:v>
                </c:pt>
                <c:pt idx="175">
                  <c:v>41913</c:v>
                </c:pt>
                <c:pt idx="176">
                  <c:v>42005</c:v>
                </c:pt>
                <c:pt idx="177">
                  <c:v>42095</c:v>
                </c:pt>
                <c:pt idx="178">
                  <c:v>42186</c:v>
                </c:pt>
                <c:pt idx="179">
                  <c:v>42278</c:v>
                </c:pt>
                <c:pt idx="180">
                  <c:v>42370</c:v>
                </c:pt>
                <c:pt idx="181">
                  <c:v>42461</c:v>
                </c:pt>
                <c:pt idx="182">
                  <c:v>42552</c:v>
                </c:pt>
                <c:pt idx="183">
                  <c:v>42644</c:v>
                </c:pt>
                <c:pt idx="184">
                  <c:v>42736</c:v>
                </c:pt>
                <c:pt idx="185">
                  <c:v>42826</c:v>
                </c:pt>
                <c:pt idx="186">
                  <c:v>42917</c:v>
                </c:pt>
                <c:pt idx="187">
                  <c:v>43009</c:v>
                </c:pt>
                <c:pt idx="188">
                  <c:v>43101</c:v>
                </c:pt>
                <c:pt idx="189">
                  <c:v>43191</c:v>
                </c:pt>
                <c:pt idx="190">
                  <c:v>43282</c:v>
                </c:pt>
                <c:pt idx="191">
                  <c:v>43374</c:v>
                </c:pt>
                <c:pt idx="192">
                  <c:v>43466</c:v>
                </c:pt>
                <c:pt idx="193">
                  <c:v>43556</c:v>
                </c:pt>
                <c:pt idx="194">
                  <c:v>43647</c:v>
                </c:pt>
                <c:pt idx="195">
                  <c:v>43739</c:v>
                </c:pt>
                <c:pt idx="196">
                  <c:v>43831</c:v>
                </c:pt>
                <c:pt idx="197">
                  <c:v>43922</c:v>
                </c:pt>
              </c:numCache>
              <c:extLst xmlns:c15="http://schemas.microsoft.com/office/drawing/2012/chart"/>
            </c:numRef>
          </c:cat>
          <c:val>
            <c:numRef>
              <c:f>[0]!chartrecession</c:f>
              <c:numCache>
                <c:formatCode>General</c:formatCode>
                <c:ptCount val="198"/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890E-432B-9656-583688978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375056"/>
        <c:axId val="591378896"/>
      </c:areaChart>
      <c:lineChart>
        <c:grouping val="standard"/>
        <c:varyColors val="0"/>
        <c:ser>
          <c:idx val="0"/>
          <c:order val="0"/>
          <c:tx>
            <c:strRef>
              <c:f>'Protect Your Wealth'!$E$59</c:f>
              <c:strCache>
                <c:ptCount val="1"/>
                <c:pt idx="0">
                  <c:v>Estimated Portfolio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[0]!chartdate</c:f>
              <c:numCache>
                <c:formatCode>[$-409]mmm\-yy;@</c:formatCode>
                <c:ptCount val="198"/>
                <c:pt idx="0">
                  <c:v>25934</c:v>
                </c:pt>
                <c:pt idx="1">
                  <c:v>26024</c:v>
                </c:pt>
                <c:pt idx="2">
                  <c:v>26115</c:v>
                </c:pt>
                <c:pt idx="3">
                  <c:v>26207</c:v>
                </c:pt>
                <c:pt idx="4">
                  <c:v>26299</c:v>
                </c:pt>
                <c:pt idx="5">
                  <c:v>26390</c:v>
                </c:pt>
                <c:pt idx="6">
                  <c:v>26481</c:v>
                </c:pt>
                <c:pt idx="7">
                  <c:v>26573</c:v>
                </c:pt>
                <c:pt idx="8">
                  <c:v>26665</c:v>
                </c:pt>
                <c:pt idx="9">
                  <c:v>26755</c:v>
                </c:pt>
                <c:pt idx="10">
                  <c:v>26846</c:v>
                </c:pt>
                <c:pt idx="11">
                  <c:v>26938</c:v>
                </c:pt>
                <c:pt idx="12">
                  <c:v>27030</c:v>
                </c:pt>
                <c:pt idx="13">
                  <c:v>27120</c:v>
                </c:pt>
                <c:pt idx="14">
                  <c:v>27211</c:v>
                </c:pt>
                <c:pt idx="15">
                  <c:v>27303</c:v>
                </c:pt>
                <c:pt idx="16">
                  <c:v>27395</c:v>
                </c:pt>
                <c:pt idx="17">
                  <c:v>27485</c:v>
                </c:pt>
                <c:pt idx="18">
                  <c:v>27576</c:v>
                </c:pt>
                <c:pt idx="19">
                  <c:v>27668</c:v>
                </c:pt>
                <c:pt idx="20">
                  <c:v>27760</c:v>
                </c:pt>
                <c:pt idx="21">
                  <c:v>27851</c:v>
                </c:pt>
                <c:pt idx="22">
                  <c:v>27942</c:v>
                </c:pt>
                <c:pt idx="23">
                  <c:v>28034</c:v>
                </c:pt>
                <c:pt idx="24">
                  <c:v>28126</c:v>
                </c:pt>
                <c:pt idx="25">
                  <c:v>28216</c:v>
                </c:pt>
                <c:pt idx="26">
                  <c:v>28307</c:v>
                </c:pt>
                <c:pt idx="27">
                  <c:v>28399</c:v>
                </c:pt>
                <c:pt idx="28">
                  <c:v>28491</c:v>
                </c:pt>
                <c:pt idx="29">
                  <c:v>28581</c:v>
                </c:pt>
                <c:pt idx="30">
                  <c:v>28672</c:v>
                </c:pt>
                <c:pt idx="31">
                  <c:v>28764</c:v>
                </c:pt>
                <c:pt idx="32">
                  <c:v>28856</c:v>
                </c:pt>
                <c:pt idx="33">
                  <c:v>28946</c:v>
                </c:pt>
                <c:pt idx="34">
                  <c:v>29037</c:v>
                </c:pt>
                <c:pt idx="35">
                  <c:v>29129</c:v>
                </c:pt>
                <c:pt idx="36">
                  <c:v>29221</c:v>
                </c:pt>
                <c:pt idx="37">
                  <c:v>29312</c:v>
                </c:pt>
                <c:pt idx="38">
                  <c:v>29403</c:v>
                </c:pt>
                <c:pt idx="39">
                  <c:v>29495</c:v>
                </c:pt>
                <c:pt idx="40">
                  <c:v>29587</c:v>
                </c:pt>
                <c:pt idx="41">
                  <c:v>29677</c:v>
                </c:pt>
                <c:pt idx="42">
                  <c:v>29768</c:v>
                </c:pt>
                <c:pt idx="43">
                  <c:v>29860</c:v>
                </c:pt>
                <c:pt idx="44">
                  <c:v>29952</c:v>
                </c:pt>
                <c:pt idx="45">
                  <c:v>30042</c:v>
                </c:pt>
                <c:pt idx="46">
                  <c:v>30133</c:v>
                </c:pt>
                <c:pt idx="47">
                  <c:v>30225</c:v>
                </c:pt>
                <c:pt idx="48">
                  <c:v>30317</c:v>
                </c:pt>
                <c:pt idx="49">
                  <c:v>30407</c:v>
                </c:pt>
                <c:pt idx="50">
                  <c:v>30498</c:v>
                </c:pt>
                <c:pt idx="51">
                  <c:v>30590</c:v>
                </c:pt>
                <c:pt idx="52">
                  <c:v>30682</c:v>
                </c:pt>
                <c:pt idx="53">
                  <c:v>30773</c:v>
                </c:pt>
                <c:pt idx="54">
                  <c:v>30864</c:v>
                </c:pt>
                <c:pt idx="55">
                  <c:v>30956</c:v>
                </c:pt>
                <c:pt idx="56">
                  <c:v>31048</c:v>
                </c:pt>
                <c:pt idx="57">
                  <c:v>31138</c:v>
                </c:pt>
                <c:pt idx="58">
                  <c:v>31229</c:v>
                </c:pt>
                <c:pt idx="59">
                  <c:v>31321</c:v>
                </c:pt>
                <c:pt idx="60">
                  <c:v>31413</c:v>
                </c:pt>
                <c:pt idx="61">
                  <c:v>31503</c:v>
                </c:pt>
                <c:pt idx="62">
                  <c:v>31594</c:v>
                </c:pt>
                <c:pt idx="63">
                  <c:v>31686</c:v>
                </c:pt>
                <c:pt idx="64">
                  <c:v>31778</c:v>
                </c:pt>
                <c:pt idx="65">
                  <c:v>31868</c:v>
                </c:pt>
                <c:pt idx="66">
                  <c:v>31959</c:v>
                </c:pt>
                <c:pt idx="67">
                  <c:v>32051</c:v>
                </c:pt>
                <c:pt idx="68">
                  <c:v>32143</c:v>
                </c:pt>
                <c:pt idx="69">
                  <c:v>32234</c:v>
                </c:pt>
                <c:pt idx="70">
                  <c:v>32325</c:v>
                </c:pt>
                <c:pt idx="71">
                  <c:v>32417</c:v>
                </c:pt>
                <c:pt idx="72">
                  <c:v>32509</c:v>
                </c:pt>
                <c:pt idx="73">
                  <c:v>32599</c:v>
                </c:pt>
                <c:pt idx="74">
                  <c:v>32690</c:v>
                </c:pt>
                <c:pt idx="75">
                  <c:v>32782</c:v>
                </c:pt>
                <c:pt idx="76">
                  <c:v>32874</c:v>
                </c:pt>
                <c:pt idx="77">
                  <c:v>32964</c:v>
                </c:pt>
                <c:pt idx="78">
                  <c:v>33055</c:v>
                </c:pt>
                <c:pt idx="79">
                  <c:v>33147</c:v>
                </c:pt>
                <c:pt idx="80">
                  <c:v>33239</c:v>
                </c:pt>
                <c:pt idx="81">
                  <c:v>33329</c:v>
                </c:pt>
                <c:pt idx="82">
                  <c:v>33420</c:v>
                </c:pt>
                <c:pt idx="83">
                  <c:v>33512</c:v>
                </c:pt>
                <c:pt idx="84">
                  <c:v>33604</c:v>
                </c:pt>
                <c:pt idx="85">
                  <c:v>33695</c:v>
                </c:pt>
                <c:pt idx="86">
                  <c:v>33786</c:v>
                </c:pt>
                <c:pt idx="87">
                  <c:v>33878</c:v>
                </c:pt>
                <c:pt idx="88">
                  <c:v>33970</c:v>
                </c:pt>
                <c:pt idx="89">
                  <c:v>34060</c:v>
                </c:pt>
                <c:pt idx="90">
                  <c:v>34151</c:v>
                </c:pt>
                <c:pt idx="91">
                  <c:v>34243</c:v>
                </c:pt>
                <c:pt idx="92">
                  <c:v>34335</c:v>
                </c:pt>
                <c:pt idx="93">
                  <c:v>34425</c:v>
                </c:pt>
                <c:pt idx="94">
                  <c:v>34516</c:v>
                </c:pt>
                <c:pt idx="95">
                  <c:v>34608</c:v>
                </c:pt>
                <c:pt idx="96">
                  <c:v>34700</c:v>
                </c:pt>
                <c:pt idx="97">
                  <c:v>34790</c:v>
                </c:pt>
                <c:pt idx="98">
                  <c:v>34881</c:v>
                </c:pt>
                <c:pt idx="99">
                  <c:v>34973</c:v>
                </c:pt>
                <c:pt idx="100">
                  <c:v>35065</c:v>
                </c:pt>
                <c:pt idx="101">
                  <c:v>35156</c:v>
                </c:pt>
                <c:pt idx="102">
                  <c:v>35247</c:v>
                </c:pt>
                <c:pt idx="103">
                  <c:v>35339</c:v>
                </c:pt>
                <c:pt idx="104">
                  <c:v>35431</c:v>
                </c:pt>
                <c:pt idx="105">
                  <c:v>35521</c:v>
                </c:pt>
                <c:pt idx="106">
                  <c:v>35612</c:v>
                </c:pt>
                <c:pt idx="107">
                  <c:v>35704</c:v>
                </c:pt>
                <c:pt idx="108">
                  <c:v>35796</c:v>
                </c:pt>
                <c:pt idx="109">
                  <c:v>35886</c:v>
                </c:pt>
                <c:pt idx="110">
                  <c:v>35977</c:v>
                </c:pt>
                <c:pt idx="111">
                  <c:v>36069</c:v>
                </c:pt>
                <c:pt idx="112">
                  <c:v>36161</c:v>
                </c:pt>
                <c:pt idx="113">
                  <c:v>36251</c:v>
                </c:pt>
                <c:pt idx="114">
                  <c:v>36342</c:v>
                </c:pt>
                <c:pt idx="115">
                  <c:v>36434</c:v>
                </c:pt>
                <c:pt idx="116">
                  <c:v>36526</c:v>
                </c:pt>
                <c:pt idx="117">
                  <c:v>36617</c:v>
                </c:pt>
                <c:pt idx="118">
                  <c:v>36708</c:v>
                </c:pt>
                <c:pt idx="119">
                  <c:v>36800</c:v>
                </c:pt>
                <c:pt idx="120">
                  <c:v>36892</c:v>
                </c:pt>
                <c:pt idx="121">
                  <c:v>36982</c:v>
                </c:pt>
                <c:pt idx="122">
                  <c:v>37073</c:v>
                </c:pt>
                <c:pt idx="123">
                  <c:v>37165</c:v>
                </c:pt>
                <c:pt idx="124">
                  <c:v>37257</c:v>
                </c:pt>
                <c:pt idx="125">
                  <c:v>37347</c:v>
                </c:pt>
                <c:pt idx="126">
                  <c:v>37438</c:v>
                </c:pt>
                <c:pt idx="127">
                  <c:v>37530</c:v>
                </c:pt>
                <c:pt idx="128">
                  <c:v>37622</c:v>
                </c:pt>
                <c:pt idx="129">
                  <c:v>37712</c:v>
                </c:pt>
                <c:pt idx="130">
                  <c:v>37803</c:v>
                </c:pt>
                <c:pt idx="131">
                  <c:v>37895</c:v>
                </c:pt>
                <c:pt idx="132">
                  <c:v>37987</c:v>
                </c:pt>
                <c:pt idx="133">
                  <c:v>38078</c:v>
                </c:pt>
                <c:pt idx="134">
                  <c:v>38169</c:v>
                </c:pt>
                <c:pt idx="135">
                  <c:v>38261</c:v>
                </c:pt>
                <c:pt idx="136">
                  <c:v>38353</c:v>
                </c:pt>
                <c:pt idx="137">
                  <c:v>38443</c:v>
                </c:pt>
                <c:pt idx="138">
                  <c:v>38534</c:v>
                </c:pt>
                <c:pt idx="139">
                  <c:v>38626</c:v>
                </c:pt>
                <c:pt idx="140">
                  <c:v>38718</c:v>
                </c:pt>
                <c:pt idx="141">
                  <c:v>38808</c:v>
                </c:pt>
                <c:pt idx="142">
                  <c:v>38899</c:v>
                </c:pt>
                <c:pt idx="143">
                  <c:v>38991</c:v>
                </c:pt>
                <c:pt idx="144">
                  <c:v>39083</c:v>
                </c:pt>
                <c:pt idx="145">
                  <c:v>39173</c:v>
                </c:pt>
                <c:pt idx="146">
                  <c:v>39264</c:v>
                </c:pt>
                <c:pt idx="147">
                  <c:v>39356</c:v>
                </c:pt>
                <c:pt idx="148">
                  <c:v>39448</c:v>
                </c:pt>
                <c:pt idx="149">
                  <c:v>39539</c:v>
                </c:pt>
                <c:pt idx="150">
                  <c:v>39630</c:v>
                </c:pt>
                <c:pt idx="151">
                  <c:v>39722</c:v>
                </c:pt>
                <c:pt idx="152">
                  <c:v>39814</c:v>
                </c:pt>
                <c:pt idx="153">
                  <c:v>39904</c:v>
                </c:pt>
                <c:pt idx="154">
                  <c:v>39995</c:v>
                </c:pt>
                <c:pt idx="155">
                  <c:v>40087</c:v>
                </c:pt>
                <c:pt idx="156">
                  <c:v>40179</c:v>
                </c:pt>
                <c:pt idx="157">
                  <c:v>40269</c:v>
                </c:pt>
                <c:pt idx="158">
                  <c:v>40360</c:v>
                </c:pt>
                <c:pt idx="159">
                  <c:v>40452</c:v>
                </c:pt>
                <c:pt idx="160">
                  <c:v>40544</c:v>
                </c:pt>
                <c:pt idx="161">
                  <c:v>40634</c:v>
                </c:pt>
                <c:pt idx="162">
                  <c:v>40725</c:v>
                </c:pt>
                <c:pt idx="163">
                  <c:v>40817</c:v>
                </c:pt>
                <c:pt idx="164">
                  <c:v>40909</c:v>
                </c:pt>
                <c:pt idx="165">
                  <c:v>41000</c:v>
                </c:pt>
                <c:pt idx="166">
                  <c:v>41091</c:v>
                </c:pt>
                <c:pt idx="167">
                  <c:v>41183</c:v>
                </c:pt>
                <c:pt idx="168">
                  <c:v>41275</c:v>
                </c:pt>
                <c:pt idx="169">
                  <c:v>41365</c:v>
                </c:pt>
                <c:pt idx="170">
                  <c:v>41456</c:v>
                </c:pt>
                <c:pt idx="171">
                  <c:v>41548</c:v>
                </c:pt>
                <c:pt idx="172">
                  <c:v>41640</c:v>
                </c:pt>
                <c:pt idx="173">
                  <c:v>41730</c:v>
                </c:pt>
                <c:pt idx="174">
                  <c:v>41821</c:v>
                </c:pt>
                <c:pt idx="175">
                  <c:v>41913</c:v>
                </c:pt>
                <c:pt idx="176">
                  <c:v>42005</c:v>
                </c:pt>
                <c:pt idx="177">
                  <c:v>42095</c:v>
                </c:pt>
                <c:pt idx="178">
                  <c:v>42186</c:v>
                </c:pt>
                <c:pt idx="179">
                  <c:v>42278</c:v>
                </c:pt>
                <c:pt idx="180">
                  <c:v>42370</c:v>
                </c:pt>
                <c:pt idx="181">
                  <c:v>42461</c:v>
                </c:pt>
                <c:pt idx="182">
                  <c:v>42552</c:v>
                </c:pt>
                <c:pt idx="183">
                  <c:v>42644</c:v>
                </c:pt>
                <c:pt idx="184">
                  <c:v>42736</c:v>
                </c:pt>
                <c:pt idx="185">
                  <c:v>42826</c:v>
                </c:pt>
                <c:pt idx="186">
                  <c:v>42917</c:v>
                </c:pt>
                <c:pt idx="187">
                  <c:v>43009</c:v>
                </c:pt>
                <c:pt idx="188">
                  <c:v>43101</c:v>
                </c:pt>
                <c:pt idx="189">
                  <c:v>43191</c:v>
                </c:pt>
                <c:pt idx="190">
                  <c:v>43282</c:v>
                </c:pt>
                <c:pt idx="191">
                  <c:v>43374</c:v>
                </c:pt>
                <c:pt idx="192">
                  <c:v>43466</c:v>
                </c:pt>
                <c:pt idx="193">
                  <c:v>43556</c:v>
                </c:pt>
                <c:pt idx="194">
                  <c:v>43647</c:v>
                </c:pt>
                <c:pt idx="195">
                  <c:v>43739</c:v>
                </c:pt>
                <c:pt idx="196">
                  <c:v>43831</c:v>
                </c:pt>
                <c:pt idx="197">
                  <c:v>43922</c:v>
                </c:pt>
              </c:numCache>
            </c:numRef>
          </c:cat>
          <c:val>
            <c:numRef>
              <c:f>[0]!chartportfolio</c:f>
              <c:numCache>
                <c:formatCode>0.00</c:formatCode>
                <c:ptCount val="198"/>
                <c:pt idx="0" formatCode="General">
                  <c:v>100</c:v>
                </c:pt>
                <c:pt idx="1">
                  <c:v>106.58197583811642</c:v>
                </c:pt>
                <c:pt idx="2">
                  <c:v>105.71839478971464</c:v>
                </c:pt>
                <c:pt idx="3">
                  <c:v>106.04663155698937</c:v>
                </c:pt>
                <c:pt idx="4">
                  <c:v>109.16681343852368</c:v>
                </c:pt>
                <c:pt idx="5">
                  <c:v>114.36375700127761</c:v>
                </c:pt>
                <c:pt idx="6">
                  <c:v>118.57536763749893</c:v>
                </c:pt>
                <c:pt idx="7">
                  <c:v>121.04590116475602</c:v>
                </c:pt>
                <c:pt idx="8">
                  <c:v>126.95346407585447</c:v>
                </c:pt>
                <c:pt idx="9">
                  <c:v>128.78221078865602</c:v>
                </c:pt>
                <c:pt idx="10">
                  <c:v>132.32213504513234</c:v>
                </c:pt>
                <c:pt idx="11">
                  <c:v>129.00417346353268</c:v>
                </c:pt>
                <c:pt idx="12">
                  <c:v>123.81979247383964</c:v>
                </c:pt>
                <c:pt idx="13">
                  <c:v>137.73464023848692</c:v>
                </c:pt>
                <c:pt idx="14">
                  <c:v>124.45619351233722</c:v>
                </c:pt>
                <c:pt idx="15">
                  <c:v>107.78772282308154</c:v>
                </c:pt>
                <c:pt idx="16">
                  <c:v>123.63248702600347</c:v>
                </c:pt>
                <c:pt idx="17">
                  <c:v>130.64179952697856</c:v>
                </c:pt>
                <c:pt idx="18">
                  <c:v>136.65432627383814</c:v>
                </c:pt>
                <c:pt idx="19">
                  <c:v>120.76829548757436</c:v>
                </c:pt>
                <c:pt idx="20">
                  <c:v>126.18417961177109</c:v>
                </c:pt>
                <c:pt idx="21">
                  <c:v>132.7318183472911</c:v>
                </c:pt>
                <c:pt idx="22">
                  <c:v>132.4278494975953</c:v>
                </c:pt>
                <c:pt idx="23">
                  <c:v>131.19490146927873</c:v>
                </c:pt>
                <c:pt idx="24">
                  <c:v>137.59374243388186</c:v>
                </c:pt>
                <c:pt idx="25">
                  <c:v>134.80282270017454</c:v>
                </c:pt>
                <c:pt idx="26">
                  <c:v>134.58118766168741</c:v>
                </c:pt>
                <c:pt idx="27">
                  <c:v>134.50929256542759</c:v>
                </c:pt>
                <c:pt idx="28">
                  <c:v>136.59660910782935</c:v>
                </c:pt>
                <c:pt idx="29">
                  <c:v>135.84442703214015</c:v>
                </c:pt>
                <c:pt idx="30">
                  <c:v>141.58778719467551</c:v>
                </c:pt>
                <c:pt idx="31">
                  <c:v>156.05018095120874</c:v>
                </c:pt>
                <c:pt idx="32">
                  <c:v>152.85105690183099</c:v>
                </c:pt>
                <c:pt idx="33">
                  <c:v>160.9754963229027</c:v>
                </c:pt>
                <c:pt idx="34">
                  <c:v>172.08204315670437</c:v>
                </c:pt>
                <c:pt idx="35">
                  <c:v>209.23562314765536</c:v>
                </c:pt>
                <c:pt idx="36">
                  <c:v>241.78956873921243</c:v>
                </c:pt>
                <c:pt idx="37">
                  <c:v>229.70461961530748</c:v>
                </c:pt>
                <c:pt idx="38">
                  <c:v>283.40165534385352</c:v>
                </c:pt>
                <c:pt idx="39">
                  <c:v>294.06262824479927</c:v>
                </c:pt>
                <c:pt idx="40">
                  <c:v>279.85008670518562</c:v>
                </c:pt>
                <c:pt idx="41">
                  <c:v>259.1145441664832</c:v>
                </c:pt>
                <c:pt idx="42">
                  <c:v>232.61847262502624</c:v>
                </c:pt>
                <c:pt idx="43">
                  <c:v>222.63625542232444</c:v>
                </c:pt>
                <c:pt idx="44">
                  <c:v>220.0762765828969</c:v>
                </c:pt>
                <c:pt idx="45">
                  <c:v>190.90558582484337</c:v>
                </c:pt>
                <c:pt idx="46">
                  <c:v>187.12364777759095</c:v>
                </c:pt>
                <c:pt idx="47">
                  <c:v>217.34537642647507</c:v>
                </c:pt>
                <c:pt idx="48">
                  <c:v>248.69020650338007</c:v>
                </c:pt>
                <c:pt idx="49">
                  <c:v>246.76558078606149</c:v>
                </c:pt>
                <c:pt idx="50">
                  <c:v>258.74497291943669</c:v>
                </c:pt>
                <c:pt idx="51">
                  <c:v>254.02998797510884</c:v>
                </c:pt>
                <c:pt idx="52">
                  <c:v>246.75027057449626</c:v>
                </c:pt>
                <c:pt idx="53">
                  <c:v>244.44808176694823</c:v>
                </c:pt>
                <c:pt idx="54">
                  <c:v>235.7635121118563</c:v>
                </c:pt>
                <c:pt idx="55">
                  <c:v>238.27145570523589</c:v>
                </c:pt>
                <c:pt idx="56">
                  <c:v>228.98158908849473</c:v>
                </c:pt>
                <c:pt idx="57">
                  <c:v>244.53520964395113</c:v>
                </c:pt>
                <c:pt idx="58">
                  <c:v>250.17151302715797</c:v>
                </c:pt>
                <c:pt idx="59">
                  <c:v>245.34503549972061</c:v>
                </c:pt>
                <c:pt idx="60">
                  <c:v>267.66736932248602</c:v>
                </c:pt>
                <c:pt idx="61">
                  <c:v>293.66701539428755</c:v>
                </c:pt>
                <c:pt idx="62">
                  <c:v>302.82486939327168</c:v>
                </c:pt>
                <c:pt idx="63">
                  <c:v>308.51870329953533</c:v>
                </c:pt>
                <c:pt idx="64">
                  <c:v>308.32619525164148</c:v>
                </c:pt>
                <c:pt idx="65">
                  <c:v>353.24571515743014</c:v>
                </c:pt>
                <c:pt idx="66">
                  <c:v>373.08901164178184</c:v>
                </c:pt>
                <c:pt idx="67">
                  <c:v>386.72977740949977</c:v>
                </c:pt>
                <c:pt idx="68">
                  <c:v>337.75619663268378</c:v>
                </c:pt>
                <c:pt idx="69">
                  <c:v>338.53255099310803</c:v>
                </c:pt>
                <c:pt idx="70">
                  <c:v>344.26068588684581</c:v>
                </c:pt>
                <c:pt idx="71">
                  <c:v>332.36597158057685</c:v>
                </c:pt>
                <c:pt idx="72">
                  <c:v>340.70647795504044</c:v>
                </c:pt>
                <c:pt idx="73">
                  <c:v>346.02382009006243</c:v>
                </c:pt>
                <c:pt idx="74">
                  <c:v>360.7487548950437</c:v>
                </c:pt>
                <c:pt idx="75">
                  <c:v>383.86636624663333</c:v>
                </c:pt>
                <c:pt idx="76">
                  <c:v>394.88065830067075</c:v>
                </c:pt>
                <c:pt idx="77">
                  <c:v>376.64223290844609</c:v>
                </c:pt>
                <c:pt idx="78">
                  <c:v>386.59172952142546</c:v>
                </c:pt>
                <c:pt idx="79">
                  <c:v>364.02909434252274</c:v>
                </c:pt>
                <c:pt idx="80">
                  <c:v>374.94812972783063</c:v>
                </c:pt>
                <c:pt idx="81">
                  <c:v>397.2979841405496</c:v>
                </c:pt>
                <c:pt idx="82">
                  <c:v>403.36579909475279</c:v>
                </c:pt>
                <c:pt idx="83">
                  <c:v>407.95051505942808</c:v>
                </c:pt>
                <c:pt idx="84">
                  <c:v>430.92662822861962</c:v>
                </c:pt>
                <c:pt idx="85">
                  <c:v>417.57930823072297</c:v>
                </c:pt>
                <c:pt idx="86">
                  <c:v>421.46552363749197</c:v>
                </c:pt>
                <c:pt idx="87">
                  <c:v>430.29450726549584</c:v>
                </c:pt>
                <c:pt idx="88">
                  <c:v>439.61302415321586</c:v>
                </c:pt>
                <c:pt idx="89">
                  <c:v>452.80169821972669</c:v>
                </c:pt>
                <c:pt idx="90">
                  <c:v>463.1444515326391</c:v>
                </c:pt>
                <c:pt idx="91">
                  <c:v>462.50991027847937</c:v>
                </c:pt>
                <c:pt idx="92">
                  <c:v>478.3394815717532</c:v>
                </c:pt>
                <c:pt idx="93">
                  <c:v>462.37738309245987</c:v>
                </c:pt>
                <c:pt idx="94">
                  <c:v>460.09310160715177</c:v>
                </c:pt>
                <c:pt idx="95">
                  <c:v>476.74979269919794</c:v>
                </c:pt>
                <c:pt idx="96">
                  <c:v>470.52643829196847</c:v>
                </c:pt>
                <c:pt idx="97">
                  <c:v>503.27285408277118</c:v>
                </c:pt>
                <c:pt idx="98">
                  <c:v>537.00655763944621</c:v>
                </c:pt>
                <c:pt idx="99">
                  <c:v>565.36625703450352</c:v>
                </c:pt>
                <c:pt idx="100">
                  <c:v>590.83747819368909</c:v>
                </c:pt>
                <c:pt idx="101">
                  <c:v>619.82903476701699</c:v>
                </c:pt>
                <c:pt idx="102">
                  <c:v>633.48517170862658</c:v>
                </c:pt>
                <c:pt idx="103">
                  <c:v>643.10495314568493</c:v>
                </c:pt>
                <c:pt idx="104">
                  <c:v>681.08100015197238</c:v>
                </c:pt>
                <c:pt idx="105">
                  <c:v>688.18563086184542</c:v>
                </c:pt>
                <c:pt idx="106">
                  <c:v>781.32017760550366</c:v>
                </c:pt>
                <c:pt idx="107">
                  <c:v>827.11257459217347</c:v>
                </c:pt>
                <c:pt idx="108">
                  <c:v>834.16555172061101</c:v>
                </c:pt>
                <c:pt idx="109">
                  <c:v>936.769074707453</c:v>
                </c:pt>
                <c:pt idx="110">
                  <c:v>960.04073583550451</c:v>
                </c:pt>
                <c:pt idx="111">
                  <c:v>870.85374473369279</c:v>
                </c:pt>
                <c:pt idx="112">
                  <c:v>1030.2921427362087</c:v>
                </c:pt>
                <c:pt idx="113">
                  <c:v>1071.6607189394056</c:v>
                </c:pt>
                <c:pt idx="114">
                  <c:v>1132.295185940874</c:v>
                </c:pt>
                <c:pt idx="115">
                  <c:v>1075.2569336700997</c:v>
                </c:pt>
                <c:pt idx="116">
                  <c:v>1213.5240023991996</c:v>
                </c:pt>
                <c:pt idx="117">
                  <c:v>1232.2496675964142</c:v>
                </c:pt>
                <c:pt idx="118">
                  <c:v>1201.543437535573</c:v>
                </c:pt>
                <c:pt idx="119">
                  <c:v>1183.7716839528086</c:v>
                </c:pt>
                <c:pt idx="120">
                  <c:v>1101.8451068632023</c:v>
                </c:pt>
                <c:pt idx="121">
                  <c:v>966.006732725559</c:v>
                </c:pt>
                <c:pt idx="122">
                  <c:v>1024.6581307852814</c:v>
                </c:pt>
                <c:pt idx="123">
                  <c:v>887.07842817742267</c:v>
                </c:pt>
                <c:pt idx="124">
                  <c:v>973.00144576057585</c:v>
                </c:pt>
                <c:pt idx="125">
                  <c:v>971.44983436160305</c:v>
                </c:pt>
                <c:pt idx="126">
                  <c:v>844.69131307072723</c:v>
                </c:pt>
                <c:pt idx="127">
                  <c:v>724.97493061562693</c:v>
                </c:pt>
                <c:pt idx="128">
                  <c:v>776.69559921344148</c:v>
                </c:pt>
                <c:pt idx="129">
                  <c:v>753.32142429952546</c:v>
                </c:pt>
                <c:pt idx="130">
                  <c:v>853.49793161471564</c:v>
                </c:pt>
                <c:pt idx="131">
                  <c:v>878.67302466171679</c:v>
                </c:pt>
                <c:pt idx="132">
                  <c:v>973.43974466319605</c:v>
                </c:pt>
                <c:pt idx="133">
                  <c:v>989.25540065538826</c:v>
                </c:pt>
                <c:pt idx="134">
                  <c:v>991.72929260009801</c:v>
                </c:pt>
                <c:pt idx="135">
                  <c:v>977.98478946617217</c:v>
                </c:pt>
                <c:pt idx="136">
                  <c:v>1053.4564050024933</c:v>
                </c:pt>
                <c:pt idx="137">
                  <c:v>1030.5375123441486</c:v>
                </c:pt>
                <c:pt idx="138">
                  <c:v>1040.1469613891782</c:v>
                </c:pt>
                <c:pt idx="139">
                  <c:v>1077.5369954645182</c:v>
                </c:pt>
                <c:pt idx="140">
                  <c:v>1115.042105609863</c:v>
                </c:pt>
                <c:pt idx="141">
                  <c:v>1159.9067201286043</c:v>
                </c:pt>
                <c:pt idx="142">
                  <c:v>1150.7379749644192</c:v>
                </c:pt>
                <c:pt idx="143">
                  <c:v>1191.8808374316773</c:v>
                </c:pt>
                <c:pt idx="144">
                  <c:v>1273.7867508929103</c:v>
                </c:pt>
                <c:pt idx="145">
                  <c:v>1276.0491104989837</c:v>
                </c:pt>
                <c:pt idx="146">
                  <c:v>1340.3387662034106</c:v>
                </c:pt>
                <c:pt idx="147">
                  <c:v>1385.6861327175848</c:v>
                </c:pt>
                <c:pt idx="148">
                  <c:v>1366.167581390484</c:v>
                </c:pt>
                <c:pt idx="149">
                  <c:v>1261.1191368543555</c:v>
                </c:pt>
                <c:pt idx="150">
                  <c:v>1240.6977632315695</c:v>
                </c:pt>
                <c:pt idx="151">
                  <c:v>1140.2950553485916</c:v>
                </c:pt>
                <c:pt idx="152">
                  <c:v>912.84523138814382</c:v>
                </c:pt>
                <c:pt idx="153">
                  <c:v>872.22632509272921</c:v>
                </c:pt>
                <c:pt idx="154">
                  <c:v>965.96115024064216</c:v>
                </c:pt>
                <c:pt idx="155">
                  <c:v>1090.9034489652872</c:v>
                </c:pt>
                <c:pt idx="156">
                  <c:v>1159.2237805656723</c:v>
                </c:pt>
                <c:pt idx="157">
                  <c:v>1204.9247797122</c:v>
                </c:pt>
                <c:pt idx="158">
                  <c:v>1133.1296995164039</c:v>
                </c:pt>
                <c:pt idx="159">
                  <c:v>1234.9074456091812</c:v>
                </c:pt>
                <c:pt idx="160">
                  <c:v>1353.7768813522889</c:v>
                </c:pt>
                <c:pt idx="161">
                  <c:v>1408.5047692185899</c:v>
                </c:pt>
                <c:pt idx="162">
                  <c:v>1422.9595152368256</c:v>
                </c:pt>
                <c:pt idx="163">
                  <c:v>1311.7833658947275</c:v>
                </c:pt>
                <c:pt idx="164">
                  <c:v>1391.486112724253</c:v>
                </c:pt>
                <c:pt idx="165">
                  <c:v>1533.6741817902353</c:v>
                </c:pt>
                <c:pt idx="166">
                  <c:v>1480.3513660472779</c:v>
                </c:pt>
                <c:pt idx="167">
                  <c:v>1586.0762606922431</c:v>
                </c:pt>
                <c:pt idx="168">
                  <c:v>1549.5523091431355</c:v>
                </c:pt>
                <c:pt idx="169">
                  <c:v>1637.4500478742059</c:v>
                </c:pt>
                <c:pt idx="170">
                  <c:v>1568.987382820874</c:v>
                </c:pt>
                <c:pt idx="171">
                  <c:v>1650.9757800433033</c:v>
                </c:pt>
                <c:pt idx="172">
                  <c:v>1745.0567128766875</c:v>
                </c:pt>
                <c:pt idx="173">
                  <c:v>1784.1166480890477</c:v>
                </c:pt>
                <c:pt idx="174">
                  <c:v>1862.4594271159272</c:v>
                </c:pt>
                <c:pt idx="175">
                  <c:v>1840.1509288520531</c:v>
                </c:pt>
                <c:pt idx="176">
                  <c:v>1899.0735633259887</c:v>
                </c:pt>
                <c:pt idx="177">
                  <c:v>1905.8493982064938</c:v>
                </c:pt>
                <c:pt idx="178">
                  <c:v>1899.5293309688041</c:v>
                </c:pt>
                <c:pt idx="179">
                  <c:v>1775.5857312329931</c:v>
                </c:pt>
                <c:pt idx="180">
                  <c:v>1855.2547439380041</c:v>
                </c:pt>
                <c:pt idx="181">
                  <c:v>1912.8373189982296</c:v>
                </c:pt>
                <c:pt idx="182">
                  <c:v>1966.3826261414547</c:v>
                </c:pt>
                <c:pt idx="183">
                  <c:v>2017.564420421628</c:v>
                </c:pt>
                <c:pt idx="184">
                  <c:v>2027.2342738866862</c:v>
                </c:pt>
                <c:pt idx="185">
                  <c:v>2150.1437838362581</c:v>
                </c:pt>
                <c:pt idx="186">
                  <c:v>2194.224401456855</c:v>
                </c:pt>
                <c:pt idx="187">
                  <c:v>2274.4256877908347</c:v>
                </c:pt>
                <c:pt idx="188">
                  <c:v>2397.7462724859975</c:v>
                </c:pt>
                <c:pt idx="189">
                  <c:v>2378.8557180639746</c:v>
                </c:pt>
                <c:pt idx="190">
                  <c:v>2418.5577943079097</c:v>
                </c:pt>
                <c:pt idx="191">
                  <c:v>2550.9325014142682</c:v>
                </c:pt>
                <c:pt idx="192">
                  <c:v>2253.4074577438619</c:v>
                </c:pt>
                <c:pt idx="193">
                  <c:v>2517.1211061397439</c:v>
                </c:pt>
                <c:pt idx="194">
                  <c:v>2629.9184381856453</c:v>
                </c:pt>
                <c:pt idx="195">
                  <c:v>2673.5753448127416</c:v>
                </c:pt>
                <c:pt idx="196">
                  <c:v>2867.1262922713058</c:v>
                </c:pt>
                <c:pt idx="197">
                  <c:v>2449.5872362223699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0E-432B-9656-583688978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54264"/>
        <c:axId val="619454904"/>
        <c:extLst/>
      </c:lineChart>
      <c:dateAx>
        <c:axId val="619454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TIme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54904"/>
        <c:crosses val="autoZero"/>
        <c:auto val="1"/>
        <c:lblOffset val="100"/>
        <c:baseTimeUnit val="months"/>
      </c:dateAx>
      <c:valAx>
        <c:axId val="61945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Portfolio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54264"/>
        <c:crosses val="autoZero"/>
        <c:crossBetween val="between"/>
      </c:valAx>
      <c:valAx>
        <c:axId val="591378896"/>
        <c:scaling>
          <c:orientation val="minMax"/>
          <c:max val="0.51"/>
          <c:min val="0.5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375056"/>
        <c:crosses val="max"/>
        <c:crossBetween val="between"/>
      </c:valAx>
      <c:dateAx>
        <c:axId val="591375056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59137889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Portfolio to Home Affordability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'Protect Your Wealth'!$D$59</c:f>
              <c:strCache>
                <c:ptCount val="1"/>
                <c:pt idx="0">
                  <c:v>Recession</c:v>
                </c:pt>
              </c:strCache>
              <c:extLst xmlns:c15="http://schemas.microsoft.com/office/drawing/2012/chart"/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numRef>
              <c:f>[0]!chartdate</c:f>
              <c:numCache>
                <c:formatCode>[$-409]mmm\-yy;@</c:formatCode>
                <c:ptCount val="198"/>
                <c:pt idx="0">
                  <c:v>25934</c:v>
                </c:pt>
                <c:pt idx="1">
                  <c:v>26024</c:v>
                </c:pt>
                <c:pt idx="2">
                  <c:v>26115</c:v>
                </c:pt>
                <c:pt idx="3">
                  <c:v>26207</c:v>
                </c:pt>
                <c:pt idx="4">
                  <c:v>26299</c:v>
                </c:pt>
                <c:pt idx="5">
                  <c:v>26390</c:v>
                </c:pt>
                <c:pt idx="6">
                  <c:v>26481</c:v>
                </c:pt>
                <c:pt idx="7">
                  <c:v>26573</c:v>
                </c:pt>
                <c:pt idx="8">
                  <c:v>26665</c:v>
                </c:pt>
                <c:pt idx="9">
                  <c:v>26755</c:v>
                </c:pt>
                <c:pt idx="10">
                  <c:v>26846</c:v>
                </c:pt>
                <c:pt idx="11">
                  <c:v>26938</c:v>
                </c:pt>
                <c:pt idx="12">
                  <c:v>27030</c:v>
                </c:pt>
                <c:pt idx="13">
                  <c:v>27120</c:v>
                </c:pt>
                <c:pt idx="14">
                  <c:v>27211</c:v>
                </c:pt>
                <c:pt idx="15">
                  <c:v>27303</c:v>
                </c:pt>
                <c:pt idx="16">
                  <c:v>27395</c:v>
                </c:pt>
                <c:pt idx="17">
                  <c:v>27485</c:v>
                </c:pt>
                <c:pt idx="18">
                  <c:v>27576</c:v>
                </c:pt>
                <c:pt idx="19">
                  <c:v>27668</c:v>
                </c:pt>
                <c:pt idx="20">
                  <c:v>27760</c:v>
                </c:pt>
                <c:pt idx="21">
                  <c:v>27851</c:v>
                </c:pt>
                <c:pt idx="22">
                  <c:v>27942</c:v>
                </c:pt>
                <c:pt idx="23">
                  <c:v>28034</c:v>
                </c:pt>
                <c:pt idx="24">
                  <c:v>28126</c:v>
                </c:pt>
                <c:pt idx="25">
                  <c:v>28216</c:v>
                </c:pt>
                <c:pt idx="26">
                  <c:v>28307</c:v>
                </c:pt>
                <c:pt idx="27">
                  <c:v>28399</c:v>
                </c:pt>
                <c:pt idx="28">
                  <c:v>28491</c:v>
                </c:pt>
                <c:pt idx="29">
                  <c:v>28581</c:v>
                </c:pt>
                <c:pt idx="30">
                  <c:v>28672</c:v>
                </c:pt>
                <c:pt idx="31">
                  <c:v>28764</c:v>
                </c:pt>
                <c:pt idx="32">
                  <c:v>28856</c:v>
                </c:pt>
                <c:pt idx="33">
                  <c:v>28946</c:v>
                </c:pt>
                <c:pt idx="34">
                  <c:v>29037</c:v>
                </c:pt>
                <c:pt idx="35">
                  <c:v>29129</c:v>
                </c:pt>
                <c:pt idx="36">
                  <c:v>29221</c:v>
                </c:pt>
                <c:pt idx="37">
                  <c:v>29312</c:v>
                </c:pt>
                <c:pt idx="38">
                  <c:v>29403</c:v>
                </c:pt>
                <c:pt idx="39">
                  <c:v>29495</c:v>
                </c:pt>
                <c:pt idx="40">
                  <c:v>29587</c:v>
                </c:pt>
                <c:pt idx="41">
                  <c:v>29677</c:v>
                </c:pt>
                <c:pt idx="42">
                  <c:v>29768</c:v>
                </c:pt>
                <c:pt idx="43">
                  <c:v>29860</c:v>
                </c:pt>
                <c:pt idx="44">
                  <c:v>29952</c:v>
                </c:pt>
                <c:pt idx="45">
                  <c:v>30042</c:v>
                </c:pt>
                <c:pt idx="46">
                  <c:v>30133</c:v>
                </c:pt>
                <c:pt idx="47">
                  <c:v>30225</c:v>
                </c:pt>
                <c:pt idx="48">
                  <c:v>30317</c:v>
                </c:pt>
                <c:pt idx="49">
                  <c:v>30407</c:v>
                </c:pt>
                <c:pt idx="50">
                  <c:v>30498</c:v>
                </c:pt>
                <c:pt idx="51">
                  <c:v>30590</c:v>
                </c:pt>
                <c:pt idx="52">
                  <c:v>30682</c:v>
                </c:pt>
                <c:pt idx="53">
                  <c:v>30773</c:v>
                </c:pt>
                <c:pt idx="54">
                  <c:v>30864</c:v>
                </c:pt>
                <c:pt idx="55">
                  <c:v>30956</c:v>
                </c:pt>
                <c:pt idx="56">
                  <c:v>31048</c:v>
                </c:pt>
                <c:pt idx="57">
                  <c:v>31138</c:v>
                </c:pt>
                <c:pt idx="58">
                  <c:v>31229</c:v>
                </c:pt>
                <c:pt idx="59">
                  <c:v>31321</c:v>
                </c:pt>
                <c:pt idx="60">
                  <c:v>31413</c:v>
                </c:pt>
                <c:pt idx="61">
                  <c:v>31503</c:v>
                </c:pt>
                <c:pt idx="62">
                  <c:v>31594</c:v>
                </c:pt>
                <c:pt idx="63">
                  <c:v>31686</c:v>
                </c:pt>
                <c:pt idx="64">
                  <c:v>31778</c:v>
                </c:pt>
                <c:pt idx="65">
                  <c:v>31868</c:v>
                </c:pt>
                <c:pt idx="66">
                  <c:v>31959</c:v>
                </c:pt>
                <c:pt idx="67">
                  <c:v>32051</c:v>
                </c:pt>
                <c:pt idx="68">
                  <c:v>32143</c:v>
                </c:pt>
                <c:pt idx="69">
                  <c:v>32234</c:v>
                </c:pt>
                <c:pt idx="70">
                  <c:v>32325</c:v>
                </c:pt>
                <c:pt idx="71">
                  <c:v>32417</c:v>
                </c:pt>
                <c:pt idx="72">
                  <c:v>32509</c:v>
                </c:pt>
                <c:pt idx="73">
                  <c:v>32599</c:v>
                </c:pt>
                <c:pt idx="74">
                  <c:v>32690</c:v>
                </c:pt>
                <c:pt idx="75">
                  <c:v>32782</c:v>
                </c:pt>
                <c:pt idx="76">
                  <c:v>32874</c:v>
                </c:pt>
                <c:pt idx="77">
                  <c:v>32964</c:v>
                </c:pt>
                <c:pt idx="78">
                  <c:v>33055</c:v>
                </c:pt>
                <c:pt idx="79">
                  <c:v>33147</c:v>
                </c:pt>
                <c:pt idx="80">
                  <c:v>33239</c:v>
                </c:pt>
                <c:pt idx="81">
                  <c:v>33329</c:v>
                </c:pt>
                <c:pt idx="82">
                  <c:v>33420</c:v>
                </c:pt>
                <c:pt idx="83">
                  <c:v>33512</c:v>
                </c:pt>
                <c:pt idx="84">
                  <c:v>33604</c:v>
                </c:pt>
                <c:pt idx="85">
                  <c:v>33695</c:v>
                </c:pt>
                <c:pt idx="86">
                  <c:v>33786</c:v>
                </c:pt>
                <c:pt idx="87">
                  <c:v>33878</c:v>
                </c:pt>
                <c:pt idx="88">
                  <c:v>33970</c:v>
                </c:pt>
                <c:pt idx="89">
                  <c:v>34060</c:v>
                </c:pt>
                <c:pt idx="90">
                  <c:v>34151</c:v>
                </c:pt>
                <c:pt idx="91">
                  <c:v>34243</c:v>
                </c:pt>
                <c:pt idx="92">
                  <c:v>34335</c:v>
                </c:pt>
                <c:pt idx="93">
                  <c:v>34425</c:v>
                </c:pt>
                <c:pt idx="94">
                  <c:v>34516</c:v>
                </c:pt>
                <c:pt idx="95">
                  <c:v>34608</c:v>
                </c:pt>
                <c:pt idx="96">
                  <c:v>34700</c:v>
                </c:pt>
                <c:pt idx="97">
                  <c:v>34790</c:v>
                </c:pt>
                <c:pt idx="98">
                  <c:v>34881</c:v>
                </c:pt>
                <c:pt idx="99">
                  <c:v>34973</c:v>
                </c:pt>
                <c:pt idx="100">
                  <c:v>35065</c:v>
                </c:pt>
                <c:pt idx="101">
                  <c:v>35156</c:v>
                </c:pt>
                <c:pt idx="102">
                  <c:v>35247</c:v>
                </c:pt>
                <c:pt idx="103">
                  <c:v>35339</c:v>
                </c:pt>
                <c:pt idx="104">
                  <c:v>35431</c:v>
                </c:pt>
                <c:pt idx="105">
                  <c:v>35521</c:v>
                </c:pt>
                <c:pt idx="106">
                  <c:v>35612</c:v>
                </c:pt>
                <c:pt idx="107">
                  <c:v>35704</c:v>
                </c:pt>
                <c:pt idx="108">
                  <c:v>35796</c:v>
                </c:pt>
                <c:pt idx="109">
                  <c:v>35886</c:v>
                </c:pt>
                <c:pt idx="110">
                  <c:v>35977</c:v>
                </c:pt>
                <c:pt idx="111">
                  <c:v>36069</c:v>
                </c:pt>
                <c:pt idx="112">
                  <c:v>36161</c:v>
                </c:pt>
                <c:pt idx="113">
                  <c:v>36251</c:v>
                </c:pt>
                <c:pt idx="114">
                  <c:v>36342</c:v>
                </c:pt>
                <c:pt idx="115">
                  <c:v>36434</c:v>
                </c:pt>
                <c:pt idx="116">
                  <c:v>36526</c:v>
                </c:pt>
                <c:pt idx="117">
                  <c:v>36617</c:v>
                </c:pt>
                <c:pt idx="118">
                  <c:v>36708</c:v>
                </c:pt>
                <c:pt idx="119">
                  <c:v>36800</c:v>
                </c:pt>
                <c:pt idx="120">
                  <c:v>36892</c:v>
                </c:pt>
                <c:pt idx="121">
                  <c:v>36982</c:v>
                </c:pt>
                <c:pt idx="122">
                  <c:v>37073</c:v>
                </c:pt>
                <c:pt idx="123">
                  <c:v>37165</c:v>
                </c:pt>
                <c:pt idx="124">
                  <c:v>37257</c:v>
                </c:pt>
                <c:pt idx="125">
                  <c:v>37347</c:v>
                </c:pt>
                <c:pt idx="126">
                  <c:v>37438</c:v>
                </c:pt>
                <c:pt idx="127">
                  <c:v>37530</c:v>
                </c:pt>
                <c:pt idx="128">
                  <c:v>37622</c:v>
                </c:pt>
                <c:pt idx="129">
                  <c:v>37712</c:v>
                </c:pt>
                <c:pt idx="130">
                  <c:v>37803</c:v>
                </c:pt>
                <c:pt idx="131">
                  <c:v>37895</c:v>
                </c:pt>
                <c:pt idx="132">
                  <c:v>37987</c:v>
                </c:pt>
                <c:pt idx="133">
                  <c:v>38078</c:v>
                </c:pt>
                <c:pt idx="134">
                  <c:v>38169</c:v>
                </c:pt>
                <c:pt idx="135">
                  <c:v>38261</c:v>
                </c:pt>
                <c:pt idx="136">
                  <c:v>38353</c:v>
                </c:pt>
                <c:pt idx="137">
                  <c:v>38443</c:v>
                </c:pt>
                <c:pt idx="138">
                  <c:v>38534</c:v>
                </c:pt>
                <c:pt idx="139">
                  <c:v>38626</c:v>
                </c:pt>
                <c:pt idx="140">
                  <c:v>38718</c:v>
                </c:pt>
                <c:pt idx="141">
                  <c:v>38808</c:v>
                </c:pt>
                <c:pt idx="142">
                  <c:v>38899</c:v>
                </c:pt>
                <c:pt idx="143">
                  <c:v>38991</c:v>
                </c:pt>
                <c:pt idx="144">
                  <c:v>39083</c:v>
                </c:pt>
                <c:pt idx="145">
                  <c:v>39173</c:v>
                </c:pt>
                <c:pt idx="146">
                  <c:v>39264</c:v>
                </c:pt>
                <c:pt idx="147">
                  <c:v>39356</c:v>
                </c:pt>
                <c:pt idx="148">
                  <c:v>39448</c:v>
                </c:pt>
                <c:pt idx="149">
                  <c:v>39539</c:v>
                </c:pt>
                <c:pt idx="150">
                  <c:v>39630</c:v>
                </c:pt>
                <c:pt idx="151">
                  <c:v>39722</c:v>
                </c:pt>
                <c:pt idx="152">
                  <c:v>39814</c:v>
                </c:pt>
                <c:pt idx="153">
                  <c:v>39904</c:v>
                </c:pt>
                <c:pt idx="154">
                  <c:v>39995</c:v>
                </c:pt>
                <c:pt idx="155">
                  <c:v>40087</c:v>
                </c:pt>
                <c:pt idx="156">
                  <c:v>40179</c:v>
                </c:pt>
                <c:pt idx="157">
                  <c:v>40269</c:v>
                </c:pt>
                <c:pt idx="158">
                  <c:v>40360</c:v>
                </c:pt>
                <c:pt idx="159">
                  <c:v>40452</c:v>
                </c:pt>
                <c:pt idx="160">
                  <c:v>40544</c:v>
                </c:pt>
                <c:pt idx="161">
                  <c:v>40634</c:v>
                </c:pt>
                <c:pt idx="162">
                  <c:v>40725</c:v>
                </c:pt>
                <c:pt idx="163">
                  <c:v>40817</c:v>
                </c:pt>
                <c:pt idx="164">
                  <c:v>40909</c:v>
                </c:pt>
                <c:pt idx="165">
                  <c:v>41000</c:v>
                </c:pt>
                <c:pt idx="166">
                  <c:v>41091</c:v>
                </c:pt>
                <c:pt idx="167">
                  <c:v>41183</c:v>
                </c:pt>
                <c:pt idx="168">
                  <c:v>41275</c:v>
                </c:pt>
                <c:pt idx="169">
                  <c:v>41365</c:v>
                </c:pt>
                <c:pt idx="170">
                  <c:v>41456</c:v>
                </c:pt>
                <c:pt idx="171">
                  <c:v>41548</c:v>
                </c:pt>
                <c:pt idx="172">
                  <c:v>41640</c:v>
                </c:pt>
                <c:pt idx="173">
                  <c:v>41730</c:v>
                </c:pt>
                <c:pt idx="174">
                  <c:v>41821</c:v>
                </c:pt>
                <c:pt idx="175">
                  <c:v>41913</c:v>
                </c:pt>
                <c:pt idx="176">
                  <c:v>42005</c:v>
                </c:pt>
                <c:pt idx="177">
                  <c:v>42095</c:v>
                </c:pt>
                <c:pt idx="178">
                  <c:v>42186</c:v>
                </c:pt>
                <c:pt idx="179">
                  <c:v>42278</c:v>
                </c:pt>
                <c:pt idx="180">
                  <c:v>42370</c:v>
                </c:pt>
                <c:pt idx="181">
                  <c:v>42461</c:v>
                </c:pt>
                <c:pt idx="182">
                  <c:v>42552</c:v>
                </c:pt>
                <c:pt idx="183">
                  <c:v>42644</c:v>
                </c:pt>
                <c:pt idx="184">
                  <c:v>42736</c:v>
                </c:pt>
                <c:pt idx="185">
                  <c:v>42826</c:v>
                </c:pt>
                <c:pt idx="186">
                  <c:v>42917</c:v>
                </c:pt>
                <c:pt idx="187">
                  <c:v>43009</c:v>
                </c:pt>
                <c:pt idx="188">
                  <c:v>43101</c:v>
                </c:pt>
                <c:pt idx="189">
                  <c:v>43191</c:v>
                </c:pt>
                <c:pt idx="190">
                  <c:v>43282</c:v>
                </c:pt>
                <c:pt idx="191">
                  <c:v>43374</c:v>
                </c:pt>
                <c:pt idx="192">
                  <c:v>43466</c:v>
                </c:pt>
                <c:pt idx="193">
                  <c:v>43556</c:v>
                </c:pt>
                <c:pt idx="194">
                  <c:v>43647</c:v>
                </c:pt>
                <c:pt idx="195">
                  <c:v>43739</c:v>
                </c:pt>
                <c:pt idx="196">
                  <c:v>43831</c:v>
                </c:pt>
                <c:pt idx="197">
                  <c:v>43922</c:v>
                </c:pt>
              </c:numCache>
              <c:extLst xmlns:c15="http://schemas.microsoft.com/office/drawing/2012/chart"/>
            </c:numRef>
          </c:cat>
          <c:val>
            <c:numRef>
              <c:f>[0]!chartrecession</c:f>
              <c:numCache>
                <c:formatCode>General</c:formatCode>
                <c:ptCount val="198"/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4548-40A9-BC32-BEBDAB33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375056"/>
        <c:axId val="591378896"/>
      </c:areaChart>
      <c:lineChart>
        <c:grouping val="standard"/>
        <c:varyColors val="0"/>
        <c:ser>
          <c:idx val="0"/>
          <c:order val="0"/>
          <c:tx>
            <c:strRef>
              <c:f>'Protect Your Wealth'!$L$59</c:f>
              <c:strCache>
                <c:ptCount val="1"/>
                <c:pt idx="0">
                  <c:v>Home Affordability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[0]!chartdate</c:f>
              <c:numCache>
                <c:formatCode>[$-409]mmm\-yy;@</c:formatCode>
                <c:ptCount val="198"/>
                <c:pt idx="0">
                  <c:v>25934</c:v>
                </c:pt>
                <c:pt idx="1">
                  <c:v>26024</c:v>
                </c:pt>
                <c:pt idx="2">
                  <c:v>26115</c:v>
                </c:pt>
                <c:pt idx="3">
                  <c:v>26207</c:v>
                </c:pt>
                <c:pt idx="4">
                  <c:v>26299</c:v>
                </c:pt>
                <c:pt idx="5">
                  <c:v>26390</c:v>
                </c:pt>
                <c:pt idx="6">
                  <c:v>26481</c:v>
                </c:pt>
                <c:pt idx="7">
                  <c:v>26573</c:v>
                </c:pt>
                <c:pt idx="8">
                  <c:v>26665</c:v>
                </c:pt>
                <c:pt idx="9">
                  <c:v>26755</c:v>
                </c:pt>
                <c:pt idx="10">
                  <c:v>26846</c:v>
                </c:pt>
                <c:pt idx="11">
                  <c:v>26938</c:v>
                </c:pt>
                <c:pt idx="12">
                  <c:v>27030</c:v>
                </c:pt>
                <c:pt idx="13">
                  <c:v>27120</c:v>
                </c:pt>
                <c:pt idx="14">
                  <c:v>27211</c:v>
                </c:pt>
                <c:pt idx="15">
                  <c:v>27303</c:v>
                </c:pt>
                <c:pt idx="16">
                  <c:v>27395</c:v>
                </c:pt>
                <c:pt idx="17">
                  <c:v>27485</c:v>
                </c:pt>
                <c:pt idx="18">
                  <c:v>27576</c:v>
                </c:pt>
                <c:pt idx="19">
                  <c:v>27668</c:v>
                </c:pt>
                <c:pt idx="20">
                  <c:v>27760</c:v>
                </c:pt>
                <c:pt idx="21">
                  <c:v>27851</c:v>
                </c:pt>
                <c:pt idx="22">
                  <c:v>27942</c:v>
                </c:pt>
                <c:pt idx="23">
                  <c:v>28034</c:v>
                </c:pt>
                <c:pt idx="24">
                  <c:v>28126</c:v>
                </c:pt>
                <c:pt idx="25">
                  <c:v>28216</c:v>
                </c:pt>
                <c:pt idx="26">
                  <c:v>28307</c:v>
                </c:pt>
                <c:pt idx="27">
                  <c:v>28399</c:v>
                </c:pt>
                <c:pt idx="28">
                  <c:v>28491</c:v>
                </c:pt>
                <c:pt idx="29">
                  <c:v>28581</c:v>
                </c:pt>
                <c:pt idx="30">
                  <c:v>28672</c:v>
                </c:pt>
                <c:pt idx="31">
                  <c:v>28764</c:v>
                </c:pt>
                <c:pt idx="32">
                  <c:v>28856</c:v>
                </c:pt>
                <c:pt idx="33">
                  <c:v>28946</c:v>
                </c:pt>
                <c:pt idx="34">
                  <c:v>29037</c:v>
                </c:pt>
                <c:pt idx="35">
                  <c:v>29129</c:v>
                </c:pt>
                <c:pt idx="36">
                  <c:v>29221</c:v>
                </c:pt>
                <c:pt idx="37">
                  <c:v>29312</c:v>
                </c:pt>
                <c:pt idx="38">
                  <c:v>29403</c:v>
                </c:pt>
                <c:pt idx="39">
                  <c:v>29495</c:v>
                </c:pt>
                <c:pt idx="40">
                  <c:v>29587</c:v>
                </c:pt>
                <c:pt idx="41">
                  <c:v>29677</c:v>
                </c:pt>
                <c:pt idx="42">
                  <c:v>29768</c:v>
                </c:pt>
                <c:pt idx="43">
                  <c:v>29860</c:v>
                </c:pt>
                <c:pt idx="44">
                  <c:v>29952</c:v>
                </c:pt>
                <c:pt idx="45">
                  <c:v>30042</c:v>
                </c:pt>
                <c:pt idx="46">
                  <c:v>30133</c:v>
                </c:pt>
                <c:pt idx="47">
                  <c:v>30225</c:v>
                </c:pt>
                <c:pt idx="48">
                  <c:v>30317</c:v>
                </c:pt>
                <c:pt idx="49">
                  <c:v>30407</c:v>
                </c:pt>
                <c:pt idx="50">
                  <c:v>30498</c:v>
                </c:pt>
                <c:pt idx="51">
                  <c:v>30590</c:v>
                </c:pt>
                <c:pt idx="52">
                  <c:v>30682</c:v>
                </c:pt>
                <c:pt idx="53">
                  <c:v>30773</c:v>
                </c:pt>
                <c:pt idx="54">
                  <c:v>30864</c:v>
                </c:pt>
                <c:pt idx="55">
                  <c:v>30956</c:v>
                </c:pt>
                <c:pt idx="56">
                  <c:v>31048</c:v>
                </c:pt>
                <c:pt idx="57">
                  <c:v>31138</c:v>
                </c:pt>
                <c:pt idx="58">
                  <c:v>31229</c:v>
                </c:pt>
                <c:pt idx="59">
                  <c:v>31321</c:v>
                </c:pt>
                <c:pt idx="60">
                  <c:v>31413</c:v>
                </c:pt>
                <c:pt idx="61">
                  <c:v>31503</c:v>
                </c:pt>
                <c:pt idx="62">
                  <c:v>31594</c:v>
                </c:pt>
                <c:pt idx="63">
                  <c:v>31686</c:v>
                </c:pt>
                <c:pt idx="64">
                  <c:v>31778</c:v>
                </c:pt>
                <c:pt idx="65">
                  <c:v>31868</c:v>
                </c:pt>
                <c:pt idx="66">
                  <c:v>31959</c:v>
                </c:pt>
                <c:pt idx="67">
                  <c:v>32051</c:v>
                </c:pt>
                <c:pt idx="68">
                  <c:v>32143</c:v>
                </c:pt>
                <c:pt idx="69">
                  <c:v>32234</c:v>
                </c:pt>
                <c:pt idx="70">
                  <c:v>32325</c:v>
                </c:pt>
                <c:pt idx="71">
                  <c:v>32417</c:v>
                </c:pt>
                <c:pt idx="72">
                  <c:v>32509</c:v>
                </c:pt>
                <c:pt idx="73">
                  <c:v>32599</c:v>
                </c:pt>
                <c:pt idx="74">
                  <c:v>32690</c:v>
                </c:pt>
                <c:pt idx="75">
                  <c:v>32782</c:v>
                </c:pt>
                <c:pt idx="76">
                  <c:v>32874</c:v>
                </c:pt>
                <c:pt idx="77">
                  <c:v>32964</c:v>
                </c:pt>
                <c:pt idx="78">
                  <c:v>33055</c:v>
                </c:pt>
                <c:pt idx="79">
                  <c:v>33147</c:v>
                </c:pt>
                <c:pt idx="80">
                  <c:v>33239</c:v>
                </c:pt>
                <c:pt idx="81">
                  <c:v>33329</c:v>
                </c:pt>
                <c:pt idx="82">
                  <c:v>33420</c:v>
                </c:pt>
                <c:pt idx="83">
                  <c:v>33512</c:v>
                </c:pt>
                <c:pt idx="84">
                  <c:v>33604</c:v>
                </c:pt>
                <c:pt idx="85">
                  <c:v>33695</c:v>
                </c:pt>
                <c:pt idx="86">
                  <c:v>33786</c:v>
                </c:pt>
                <c:pt idx="87">
                  <c:v>33878</c:v>
                </c:pt>
                <c:pt idx="88">
                  <c:v>33970</c:v>
                </c:pt>
                <c:pt idx="89">
                  <c:v>34060</c:v>
                </c:pt>
                <c:pt idx="90">
                  <c:v>34151</c:v>
                </c:pt>
                <c:pt idx="91">
                  <c:v>34243</c:v>
                </c:pt>
                <c:pt idx="92">
                  <c:v>34335</c:v>
                </c:pt>
                <c:pt idx="93">
                  <c:v>34425</c:v>
                </c:pt>
                <c:pt idx="94">
                  <c:v>34516</c:v>
                </c:pt>
                <c:pt idx="95">
                  <c:v>34608</c:v>
                </c:pt>
                <c:pt idx="96">
                  <c:v>34700</c:v>
                </c:pt>
                <c:pt idx="97">
                  <c:v>34790</c:v>
                </c:pt>
                <c:pt idx="98">
                  <c:v>34881</c:v>
                </c:pt>
                <c:pt idx="99">
                  <c:v>34973</c:v>
                </c:pt>
                <c:pt idx="100">
                  <c:v>35065</c:v>
                </c:pt>
                <c:pt idx="101">
                  <c:v>35156</c:v>
                </c:pt>
                <c:pt idx="102">
                  <c:v>35247</c:v>
                </c:pt>
                <c:pt idx="103">
                  <c:v>35339</c:v>
                </c:pt>
                <c:pt idx="104">
                  <c:v>35431</c:v>
                </c:pt>
                <c:pt idx="105">
                  <c:v>35521</c:v>
                </c:pt>
                <c:pt idx="106">
                  <c:v>35612</c:v>
                </c:pt>
                <c:pt idx="107">
                  <c:v>35704</c:v>
                </c:pt>
                <c:pt idx="108">
                  <c:v>35796</c:v>
                </c:pt>
                <c:pt idx="109">
                  <c:v>35886</c:v>
                </c:pt>
                <c:pt idx="110">
                  <c:v>35977</c:v>
                </c:pt>
                <c:pt idx="111">
                  <c:v>36069</c:v>
                </c:pt>
                <c:pt idx="112">
                  <c:v>36161</c:v>
                </c:pt>
                <c:pt idx="113">
                  <c:v>36251</c:v>
                </c:pt>
                <c:pt idx="114">
                  <c:v>36342</c:v>
                </c:pt>
                <c:pt idx="115">
                  <c:v>36434</c:v>
                </c:pt>
                <c:pt idx="116">
                  <c:v>36526</c:v>
                </c:pt>
                <c:pt idx="117">
                  <c:v>36617</c:v>
                </c:pt>
                <c:pt idx="118">
                  <c:v>36708</c:v>
                </c:pt>
                <c:pt idx="119">
                  <c:v>36800</c:v>
                </c:pt>
                <c:pt idx="120">
                  <c:v>36892</c:v>
                </c:pt>
                <c:pt idx="121">
                  <c:v>36982</c:v>
                </c:pt>
                <c:pt idx="122">
                  <c:v>37073</c:v>
                </c:pt>
                <c:pt idx="123">
                  <c:v>37165</c:v>
                </c:pt>
                <c:pt idx="124">
                  <c:v>37257</c:v>
                </c:pt>
                <c:pt idx="125">
                  <c:v>37347</c:v>
                </c:pt>
                <c:pt idx="126">
                  <c:v>37438</c:v>
                </c:pt>
                <c:pt idx="127">
                  <c:v>37530</c:v>
                </c:pt>
                <c:pt idx="128">
                  <c:v>37622</c:v>
                </c:pt>
                <c:pt idx="129">
                  <c:v>37712</c:v>
                </c:pt>
                <c:pt idx="130">
                  <c:v>37803</c:v>
                </c:pt>
                <c:pt idx="131">
                  <c:v>37895</c:v>
                </c:pt>
                <c:pt idx="132">
                  <c:v>37987</c:v>
                </c:pt>
                <c:pt idx="133">
                  <c:v>38078</c:v>
                </c:pt>
                <c:pt idx="134">
                  <c:v>38169</c:v>
                </c:pt>
                <c:pt idx="135">
                  <c:v>38261</c:v>
                </c:pt>
                <c:pt idx="136">
                  <c:v>38353</c:v>
                </c:pt>
                <c:pt idx="137">
                  <c:v>38443</c:v>
                </c:pt>
                <c:pt idx="138">
                  <c:v>38534</c:v>
                </c:pt>
                <c:pt idx="139">
                  <c:v>38626</c:v>
                </c:pt>
                <c:pt idx="140">
                  <c:v>38718</c:v>
                </c:pt>
                <c:pt idx="141">
                  <c:v>38808</c:v>
                </c:pt>
                <c:pt idx="142">
                  <c:v>38899</c:v>
                </c:pt>
                <c:pt idx="143">
                  <c:v>38991</c:v>
                </c:pt>
                <c:pt idx="144">
                  <c:v>39083</c:v>
                </c:pt>
                <c:pt idx="145">
                  <c:v>39173</c:v>
                </c:pt>
                <c:pt idx="146">
                  <c:v>39264</c:v>
                </c:pt>
                <c:pt idx="147">
                  <c:v>39356</c:v>
                </c:pt>
                <c:pt idx="148">
                  <c:v>39448</c:v>
                </c:pt>
                <c:pt idx="149">
                  <c:v>39539</c:v>
                </c:pt>
                <c:pt idx="150">
                  <c:v>39630</c:v>
                </c:pt>
                <c:pt idx="151">
                  <c:v>39722</c:v>
                </c:pt>
                <c:pt idx="152">
                  <c:v>39814</c:v>
                </c:pt>
                <c:pt idx="153">
                  <c:v>39904</c:v>
                </c:pt>
                <c:pt idx="154">
                  <c:v>39995</c:v>
                </c:pt>
                <c:pt idx="155">
                  <c:v>40087</c:v>
                </c:pt>
                <c:pt idx="156">
                  <c:v>40179</c:v>
                </c:pt>
                <c:pt idx="157">
                  <c:v>40269</c:v>
                </c:pt>
                <c:pt idx="158">
                  <c:v>40360</c:v>
                </c:pt>
                <c:pt idx="159">
                  <c:v>40452</c:v>
                </c:pt>
                <c:pt idx="160">
                  <c:v>40544</c:v>
                </c:pt>
                <c:pt idx="161">
                  <c:v>40634</c:v>
                </c:pt>
                <c:pt idx="162">
                  <c:v>40725</c:v>
                </c:pt>
                <c:pt idx="163">
                  <c:v>40817</c:v>
                </c:pt>
                <c:pt idx="164">
                  <c:v>40909</c:v>
                </c:pt>
                <c:pt idx="165">
                  <c:v>41000</c:v>
                </c:pt>
                <c:pt idx="166">
                  <c:v>41091</c:v>
                </c:pt>
                <c:pt idx="167">
                  <c:v>41183</c:v>
                </c:pt>
                <c:pt idx="168">
                  <c:v>41275</c:v>
                </c:pt>
                <c:pt idx="169">
                  <c:v>41365</c:v>
                </c:pt>
                <c:pt idx="170">
                  <c:v>41456</c:v>
                </c:pt>
                <c:pt idx="171">
                  <c:v>41548</c:v>
                </c:pt>
                <c:pt idx="172">
                  <c:v>41640</c:v>
                </c:pt>
                <c:pt idx="173">
                  <c:v>41730</c:v>
                </c:pt>
                <c:pt idx="174">
                  <c:v>41821</c:v>
                </c:pt>
                <c:pt idx="175">
                  <c:v>41913</c:v>
                </c:pt>
                <c:pt idx="176">
                  <c:v>42005</c:v>
                </c:pt>
                <c:pt idx="177">
                  <c:v>42095</c:v>
                </c:pt>
                <c:pt idx="178">
                  <c:v>42186</c:v>
                </c:pt>
                <c:pt idx="179">
                  <c:v>42278</c:v>
                </c:pt>
                <c:pt idx="180">
                  <c:v>42370</c:v>
                </c:pt>
                <c:pt idx="181">
                  <c:v>42461</c:v>
                </c:pt>
                <c:pt idx="182">
                  <c:v>42552</c:v>
                </c:pt>
                <c:pt idx="183">
                  <c:v>42644</c:v>
                </c:pt>
                <c:pt idx="184">
                  <c:v>42736</c:v>
                </c:pt>
                <c:pt idx="185">
                  <c:v>42826</c:v>
                </c:pt>
                <c:pt idx="186">
                  <c:v>42917</c:v>
                </c:pt>
                <c:pt idx="187">
                  <c:v>43009</c:v>
                </c:pt>
                <c:pt idx="188">
                  <c:v>43101</c:v>
                </c:pt>
                <c:pt idx="189">
                  <c:v>43191</c:v>
                </c:pt>
                <c:pt idx="190">
                  <c:v>43282</c:v>
                </c:pt>
                <c:pt idx="191">
                  <c:v>43374</c:v>
                </c:pt>
                <c:pt idx="192">
                  <c:v>43466</c:v>
                </c:pt>
                <c:pt idx="193">
                  <c:v>43556</c:v>
                </c:pt>
                <c:pt idx="194">
                  <c:v>43647</c:v>
                </c:pt>
                <c:pt idx="195">
                  <c:v>43739</c:v>
                </c:pt>
                <c:pt idx="196">
                  <c:v>43831</c:v>
                </c:pt>
                <c:pt idx="197">
                  <c:v>43922</c:v>
                </c:pt>
              </c:numCache>
            </c:numRef>
          </c:cat>
          <c:val>
            <c:numRef>
              <c:f>[0]!charthome</c:f>
              <c:numCache>
                <c:formatCode>0.0%</c:formatCode>
                <c:ptCount val="198"/>
                <c:pt idx="0">
                  <c:v>3.663003663003663E-3</c:v>
                </c:pt>
                <c:pt idx="1">
                  <c:v>3.7266425118222526E-3</c:v>
                </c:pt>
                <c:pt idx="2">
                  <c:v>3.7356323247248989E-3</c:v>
                </c:pt>
                <c:pt idx="3">
                  <c:v>3.76051884953863E-3</c:v>
                </c:pt>
                <c:pt idx="4">
                  <c:v>3.7643728771904715E-3</c:v>
                </c:pt>
                <c:pt idx="5">
                  <c:v>3.8899237075264493E-3</c:v>
                </c:pt>
                <c:pt idx="6">
                  <c:v>3.9133784698844529E-3</c:v>
                </c:pt>
                <c:pt idx="7">
                  <c:v>3.8305664925555702E-3</c:v>
                </c:pt>
                <c:pt idx="8">
                  <c:v>3.8705324413370267E-3</c:v>
                </c:pt>
                <c:pt idx="9">
                  <c:v>3.6690088543776642E-3</c:v>
                </c:pt>
                <c:pt idx="10">
                  <c:v>3.6858533438755528E-3</c:v>
                </c:pt>
                <c:pt idx="11">
                  <c:v>3.5247041929926961E-3</c:v>
                </c:pt>
                <c:pt idx="12">
                  <c:v>3.2584155914168328E-3</c:v>
                </c:pt>
                <c:pt idx="13">
                  <c:v>3.5682549284582104E-3</c:v>
                </c:pt>
                <c:pt idx="14">
                  <c:v>3.1911844490342877E-3</c:v>
                </c:pt>
                <c:pt idx="15">
                  <c:v>2.7426901481700135E-3</c:v>
                </c:pt>
                <c:pt idx="16">
                  <c:v>3.0227991937898159E-3</c:v>
                </c:pt>
                <c:pt idx="17">
                  <c:v>3.0667089090840038E-3</c:v>
                </c:pt>
                <c:pt idx="18">
                  <c:v>3.2382541771051689E-3</c:v>
                </c:pt>
                <c:pt idx="19">
                  <c:v>2.7200066551255489E-3</c:v>
                </c:pt>
                <c:pt idx="20">
                  <c:v>2.743134339386328E-3</c:v>
                </c:pt>
                <c:pt idx="21">
                  <c:v>2.7768162834161318E-3</c:v>
                </c:pt>
                <c:pt idx="22">
                  <c:v>2.7531777442327504E-3</c:v>
                </c:pt>
                <c:pt idx="23">
                  <c:v>2.6082485381566348E-3</c:v>
                </c:pt>
                <c:pt idx="24">
                  <c:v>2.6665453960054626E-3</c:v>
                </c:pt>
                <c:pt idx="25">
                  <c:v>2.4825565874801942E-3</c:v>
                </c:pt>
                <c:pt idx="26">
                  <c:v>2.4922442159571742E-3</c:v>
                </c:pt>
                <c:pt idx="27">
                  <c:v>2.3392920446161317E-3</c:v>
                </c:pt>
                <c:pt idx="28">
                  <c:v>2.30348413335294E-3</c:v>
                </c:pt>
                <c:pt idx="29">
                  <c:v>2.2052666725996778E-3</c:v>
                </c:pt>
                <c:pt idx="30">
                  <c:v>2.2297289321996142E-3</c:v>
                </c:pt>
                <c:pt idx="31">
                  <c:v>2.3501533275784451E-3</c:v>
                </c:pt>
                <c:pt idx="32">
                  <c:v>2.237936411447013E-3</c:v>
                </c:pt>
                <c:pt idx="33">
                  <c:v>2.2234184574986562E-3</c:v>
                </c:pt>
                <c:pt idx="34">
                  <c:v>2.3191650021119189E-3</c:v>
                </c:pt>
                <c:pt idx="35">
                  <c:v>2.8780690941905829E-3</c:v>
                </c:pt>
                <c:pt idx="36">
                  <c:v>3.2851843578697339E-3</c:v>
                </c:pt>
                <c:pt idx="37">
                  <c:v>3.0874276830014447E-3</c:v>
                </c:pt>
                <c:pt idx="38">
                  <c:v>3.6567955528239164E-3</c:v>
                </c:pt>
                <c:pt idx="39">
                  <c:v>3.675782853059991E-3</c:v>
                </c:pt>
                <c:pt idx="40">
                  <c:v>3.4592099716339382E-3</c:v>
                </c:pt>
                <c:pt idx="41">
                  <c:v>3.073719385130287E-3</c:v>
                </c:pt>
                <c:pt idx="42">
                  <c:v>2.7758767616351582E-3</c:v>
                </c:pt>
                <c:pt idx="43">
                  <c:v>2.6599313670528607E-3</c:v>
                </c:pt>
                <c:pt idx="44">
                  <c:v>2.7102989726957745E-3</c:v>
                </c:pt>
                <c:pt idx="45">
                  <c:v>2.2276031018068072E-3</c:v>
                </c:pt>
                <c:pt idx="46">
                  <c:v>2.2303176135588911E-3</c:v>
                </c:pt>
                <c:pt idx="47">
                  <c:v>2.5690942840008875E-3</c:v>
                </c:pt>
                <c:pt idx="48">
                  <c:v>2.8683991522881207E-3</c:v>
                </c:pt>
                <c:pt idx="49">
                  <c:v>2.7695351378907015E-3</c:v>
                </c:pt>
                <c:pt idx="50">
                  <c:v>2.7972429504803968E-3</c:v>
                </c:pt>
                <c:pt idx="51">
                  <c:v>2.7976870922368814E-3</c:v>
                </c:pt>
                <c:pt idx="52">
                  <c:v>2.6055994780833816E-3</c:v>
                </c:pt>
                <c:pt idx="53">
                  <c:v>2.4641943726506879E-3</c:v>
                </c:pt>
                <c:pt idx="54">
                  <c:v>2.3935381940289979E-3</c:v>
                </c:pt>
                <c:pt idx="55">
                  <c:v>2.4363134530187721E-3</c:v>
                </c:pt>
                <c:pt idx="56">
                  <c:v>2.3246861836395405E-3</c:v>
                </c:pt>
                <c:pt idx="57">
                  <c:v>2.4331861656114542E-3</c:v>
                </c:pt>
                <c:pt idx="58">
                  <c:v>2.4892687863398801E-3</c:v>
                </c:pt>
                <c:pt idx="59">
                  <c:v>2.3636323265869038E-3</c:v>
                </c:pt>
                <c:pt idx="60">
                  <c:v>2.5180373407571593E-3</c:v>
                </c:pt>
                <c:pt idx="61">
                  <c:v>2.6220269231632815E-3</c:v>
                </c:pt>
                <c:pt idx="62">
                  <c:v>2.6470705366544727E-3</c:v>
                </c:pt>
                <c:pt idx="63">
                  <c:v>2.6688469143558418E-3</c:v>
                </c:pt>
                <c:pt idx="64">
                  <c:v>2.5523691659904094E-3</c:v>
                </c:pt>
                <c:pt idx="65">
                  <c:v>2.8013141566806516E-3</c:v>
                </c:pt>
                <c:pt idx="66">
                  <c:v>2.8721248009375045E-3</c:v>
                </c:pt>
                <c:pt idx="67">
                  <c:v>2.8968522652396988E-3</c:v>
                </c:pt>
                <c:pt idx="68">
                  <c:v>2.4492835143776924E-3</c:v>
                </c:pt>
                <c:pt idx="69">
                  <c:v>2.5113690726491695E-3</c:v>
                </c:pt>
                <c:pt idx="70">
                  <c:v>2.4329377094476734E-3</c:v>
                </c:pt>
                <c:pt idx="71">
                  <c:v>2.3672789998616583E-3</c:v>
                </c:pt>
                <c:pt idx="72">
                  <c:v>2.3610982533266837E-3</c:v>
                </c:pt>
                <c:pt idx="73">
                  <c:v>2.3571104910767196E-3</c:v>
                </c:pt>
                <c:pt idx="74">
                  <c:v>2.4017893135488927E-3</c:v>
                </c:pt>
                <c:pt idx="75">
                  <c:v>2.5387987185623898E-3</c:v>
                </c:pt>
                <c:pt idx="76">
                  <c:v>2.6413421959911088E-3</c:v>
                </c:pt>
                <c:pt idx="77">
                  <c:v>2.4910200589182943E-3</c:v>
                </c:pt>
                <c:pt idx="78">
                  <c:v>2.6569878317623742E-3</c:v>
                </c:pt>
                <c:pt idx="79">
                  <c:v>2.4252437997503182E-3</c:v>
                </c:pt>
                <c:pt idx="80">
                  <c:v>2.4814568479671123E-3</c:v>
                </c:pt>
                <c:pt idx="81">
                  <c:v>2.6808231048620081E-3</c:v>
                </c:pt>
                <c:pt idx="82">
                  <c:v>2.7741801863463054E-3</c:v>
                </c:pt>
                <c:pt idx="83">
                  <c:v>2.825142071048671E-3</c:v>
                </c:pt>
                <c:pt idx="84">
                  <c:v>2.9821911988139765E-3</c:v>
                </c:pt>
                <c:pt idx="85">
                  <c:v>2.8739112748157121E-3</c:v>
                </c:pt>
                <c:pt idx="86">
                  <c:v>2.9743509078157516E-3</c:v>
                </c:pt>
                <c:pt idx="87">
                  <c:v>2.9231963808797274E-3</c:v>
                </c:pt>
                <c:pt idx="88">
                  <c:v>3.0380996831597504E-3</c:v>
                </c:pt>
                <c:pt idx="89">
                  <c:v>3.0409784971103201E-3</c:v>
                </c:pt>
                <c:pt idx="90">
                  <c:v>3.1293544022475616E-3</c:v>
                </c:pt>
                <c:pt idx="91">
                  <c:v>3.1187451805696517E-3</c:v>
                </c:pt>
                <c:pt idx="92">
                  <c:v>3.114189333149435E-3</c:v>
                </c:pt>
                <c:pt idx="93">
                  <c:v>2.9985563105866401E-3</c:v>
                </c:pt>
                <c:pt idx="94">
                  <c:v>3.0110805079002077E-3</c:v>
                </c:pt>
                <c:pt idx="95">
                  <c:v>3.0541306386880074E-3</c:v>
                </c:pt>
                <c:pt idx="96">
                  <c:v>3.0653188162343224E-3</c:v>
                </c:pt>
                <c:pt idx="97">
                  <c:v>3.1672300445737644E-3</c:v>
                </c:pt>
                <c:pt idx="98">
                  <c:v>3.4052413293560319E-3</c:v>
                </c:pt>
                <c:pt idx="99">
                  <c:v>3.5137741270012649E-3</c:v>
                </c:pt>
                <c:pt idx="100">
                  <c:v>3.6675200384462389E-3</c:v>
                </c:pt>
                <c:pt idx="101">
                  <c:v>3.7339098479940783E-3</c:v>
                </c:pt>
                <c:pt idx="102">
                  <c:v>3.8627144616379672E-3</c:v>
                </c:pt>
                <c:pt idx="103">
                  <c:v>3.7608476792145317E-3</c:v>
                </c:pt>
                <c:pt idx="104">
                  <c:v>3.9551742169104086E-3</c:v>
                </c:pt>
                <c:pt idx="105">
                  <c:v>3.8836660883851321E-3</c:v>
                </c:pt>
                <c:pt idx="106">
                  <c:v>4.4723536210961859E-3</c:v>
                </c:pt>
                <c:pt idx="107">
                  <c:v>4.7155791025779558E-3</c:v>
                </c:pt>
                <c:pt idx="108">
                  <c:v>4.6342530651145054E-3</c:v>
                </c:pt>
                <c:pt idx="109">
                  <c:v>5.2392006415405649E-3</c:v>
                </c:pt>
                <c:pt idx="110">
                  <c:v>5.2091195650325797E-3</c:v>
                </c:pt>
                <c:pt idx="111">
                  <c:v>4.7980922574859105E-3</c:v>
                </c:pt>
                <c:pt idx="112">
                  <c:v>5.4483984280074491E-3</c:v>
                </c:pt>
                <c:pt idx="113">
                  <c:v>5.5873864386830323E-3</c:v>
                </c:pt>
                <c:pt idx="114">
                  <c:v>5.8668144349268087E-3</c:v>
                </c:pt>
                <c:pt idx="115">
                  <c:v>5.2502779964360338E-3</c:v>
                </c:pt>
                <c:pt idx="116">
                  <c:v>5.9808970054174449E-3</c:v>
                </c:pt>
                <c:pt idx="117">
                  <c:v>6.0881900572945366E-3</c:v>
                </c:pt>
                <c:pt idx="118">
                  <c:v>5.8870330109533223E-3</c:v>
                </c:pt>
                <c:pt idx="119">
                  <c:v>5.5811960582404932E-3</c:v>
                </c:pt>
                <c:pt idx="120">
                  <c:v>5.2220147244701528E-3</c:v>
                </c:pt>
                <c:pt idx="121">
                  <c:v>4.5738955147990486E-3</c:v>
                </c:pt>
                <c:pt idx="122">
                  <c:v>4.9309823425663203E-3</c:v>
                </c:pt>
                <c:pt idx="123">
                  <c:v>4.1413558738441769E-3</c:v>
                </c:pt>
                <c:pt idx="124">
                  <c:v>4.275050288930474E-3</c:v>
                </c:pt>
                <c:pt idx="125">
                  <c:v>4.2682330156485196E-3</c:v>
                </c:pt>
                <c:pt idx="126">
                  <c:v>3.8552775585154143E-3</c:v>
                </c:pt>
                <c:pt idx="127">
                  <c:v>3.1181717445833415E-3</c:v>
                </c:pt>
                <c:pt idx="128">
                  <c:v>3.3320274526531168E-3</c:v>
                </c:pt>
                <c:pt idx="129">
                  <c:v>3.1258150385872424E-3</c:v>
                </c:pt>
                <c:pt idx="130">
                  <c:v>3.4401367658795472E-3</c:v>
                </c:pt>
                <c:pt idx="131">
                  <c:v>3.4323165025848313E-3</c:v>
                </c:pt>
                <c:pt idx="132">
                  <c:v>3.7026996754020388E-3</c:v>
                </c:pt>
                <c:pt idx="133">
                  <c:v>3.7288179444228734E-3</c:v>
                </c:pt>
                <c:pt idx="134">
                  <c:v>3.6194499729930584E-3</c:v>
                </c:pt>
                <c:pt idx="135">
                  <c:v>3.4159440777721695E-3</c:v>
                </c:pt>
                <c:pt idx="136">
                  <c:v>3.6514953379635814E-3</c:v>
                </c:pt>
                <c:pt idx="137">
                  <c:v>3.5807418774987791E-3</c:v>
                </c:pt>
                <c:pt idx="138">
                  <c:v>3.5307093054622474E-3</c:v>
                </c:pt>
                <c:pt idx="139">
                  <c:v>3.6626002565075398E-3</c:v>
                </c:pt>
                <c:pt idx="140">
                  <c:v>3.6522833462491419E-3</c:v>
                </c:pt>
                <c:pt idx="141">
                  <c:v>3.8331352284487917E-3</c:v>
                </c:pt>
                <c:pt idx="142">
                  <c:v>3.7349496104005816E-3</c:v>
                </c:pt>
                <c:pt idx="143">
                  <c:v>3.9782404453660792E-3</c:v>
                </c:pt>
                <c:pt idx="144">
                  <c:v>3.9546313284474083E-3</c:v>
                </c:pt>
                <c:pt idx="145">
                  <c:v>4.1149600467558327E-3</c:v>
                </c:pt>
                <c:pt idx="146">
                  <c:v>4.4499959037297828E-3</c:v>
                </c:pt>
                <c:pt idx="147">
                  <c:v>4.5313477198089761E-3</c:v>
                </c:pt>
                <c:pt idx="148">
                  <c:v>4.7044338202151649E-3</c:v>
                </c:pt>
                <c:pt idx="149">
                  <c:v>4.1456907851885449E-3</c:v>
                </c:pt>
                <c:pt idx="150">
                  <c:v>4.3517985381675535E-3</c:v>
                </c:pt>
                <c:pt idx="151">
                  <c:v>4.1225417763868103E-3</c:v>
                </c:pt>
                <c:pt idx="152">
                  <c:v>3.5519269703818824E-3</c:v>
                </c:pt>
                <c:pt idx="153">
                  <c:v>3.1902938006317821E-3</c:v>
                </c:pt>
                <c:pt idx="154">
                  <c:v>3.5241194828188331E-3</c:v>
                </c:pt>
                <c:pt idx="155">
                  <c:v>3.9974475960618807E-3</c:v>
                </c:pt>
                <c:pt idx="156">
                  <c:v>4.2107656395411275E-3</c:v>
                </c:pt>
                <c:pt idx="157">
                  <c:v>4.4826070673816961E-3</c:v>
                </c:pt>
                <c:pt idx="158">
                  <c:v>4.2598860884075331E-3</c:v>
                </c:pt>
                <c:pt idx="159">
                  <c:v>4.4421131137020904E-3</c:v>
                </c:pt>
                <c:pt idx="160">
                  <c:v>5.0495221236564304E-3</c:v>
                </c:pt>
                <c:pt idx="161">
                  <c:v>5.2634707369902459E-3</c:v>
                </c:pt>
                <c:pt idx="162">
                  <c:v>5.4104924533719609E-3</c:v>
                </c:pt>
                <c:pt idx="163">
                  <c:v>5.0511488867721506E-3</c:v>
                </c:pt>
                <c:pt idx="164">
                  <c:v>5.0053457292239317E-3</c:v>
                </c:pt>
                <c:pt idx="165">
                  <c:v>5.4250943819958803E-3</c:v>
                </c:pt>
                <c:pt idx="166">
                  <c:v>5.0266599865781934E-3</c:v>
                </c:pt>
                <c:pt idx="167">
                  <c:v>5.3277670832792851E-3</c:v>
                </c:pt>
                <c:pt idx="168">
                  <c:v>5.0408337968221714E-3</c:v>
                </c:pt>
                <c:pt idx="169">
                  <c:v>5.1106430957372218E-3</c:v>
                </c:pt>
                <c:pt idx="170">
                  <c:v>4.8365825611001046E-3</c:v>
                </c:pt>
                <c:pt idx="171">
                  <c:v>4.9371285288376298E-3</c:v>
                </c:pt>
                <c:pt idx="172">
                  <c:v>5.2657112639610364E-3</c:v>
                </c:pt>
                <c:pt idx="173">
                  <c:v>5.2381580977364879E-3</c:v>
                </c:pt>
                <c:pt idx="174">
                  <c:v>5.4713849210221129E-3</c:v>
                </c:pt>
                <c:pt idx="175">
                  <c:v>4.981458930297924E-3</c:v>
                </c:pt>
                <c:pt idx="176">
                  <c:v>5.4571079405919213E-3</c:v>
                </c:pt>
                <c:pt idx="177">
                  <c:v>5.6103897503870879E-3</c:v>
                </c:pt>
                <c:pt idx="178">
                  <c:v>5.4678449365826252E-3</c:v>
                </c:pt>
                <c:pt idx="179">
                  <c:v>4.8420663518761739E-3</c:v>
                </c:pt>
                <c:pt idx="180">
                  <c:v>5.1967919998263425E-3</c:v>
                </c:pt>
                <c:pt idx="181">
                  <c:v>5.3446139117022343E-3</c:v>
                </c:pt>
                <c:pt idx="182">
                  <c:v>5.4804421018435192E-3</c:v>
                </c:pt>
                <c:pt idx="183">
                  <c:v>5.5290885733670263E-3</c:v>
                </c:pt>
                <c:pt idx="184">
                  <c:v>5.4088427798470815E-3</c:v>
                </c:pt>
                <c:pt idx="185">
                  <c:v>5.7048123742007382E-3</c:v>
                </c:pt>
                <c:pt idx="186">
                  <c:v>5.8794866062616691E-3</c:v>
                </c:pt>
                <c:pt idx="187">
                  <c:v>5.6903319684534267E-3</c:v>
                </c:pt>
                <c:pt idx="188">
                  <c:v>6.4008175987346431E-3</c:v>
                </c:pt>
                <c:pt idx="189">
                  <c:v>6.286616591078157E-3</c:v>
                </c:pt>
                <c:pt idx="190">
                  <c:v>6.1556574047032572E-3</c:v>
                </c:pt>
                <c:pt idx="191">
                  <c:v>6.6430533890996565E-3</c:v>
                </c:pt>
                <c:pt idx="192">
                  <c:v>6.0010851071740662E-3</c:v>
                </c:pt>
                <c:pt idx="193">
                  <c:v>6.6820310754970641E-3</c:v>
                </c:pt>
                <c:pt idx="194">
                  <c:v>6.872010551830795E-3</c:v>
                </c:pt>
                <c:pt idx="195">
                  <c:v>6.9515739594715074E-3</c:v>
                </c:pt>
                <c:pt idx="196">
                  <c:v>7.4509519029919589E-3</c:v>
                </c:pt>
                <c:pt idx="197">
                  <c:v>6.3658711960040797E-3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8-40A9-BC32-BEBDAB33E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54264"/>
        <c:axId val="619454904"/>
        <c:extLst/>
      </c:lineChart>
      <c:dateAx>
        <c:axId val="619454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TIme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54904"/>
        <c:crosses val="autoZero"/>
        <c:auto val="1"/>
        <c:lblOffset val="100"/>
        <c:baseTimeUnit val="months"/>
      </c:dateAx>
      <c:valAx>
        <c:axId val="61945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Home Affordability</a:t>
                </a:r>
                <a:r>
                  <a:rPr lang="en-US" sz="1200" b="1" baseline="0"/>
                  <a:t> Percentage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54264"/>
        <c:crosses val="autoZero"/>
        <c:crossBetween val="between"/>
      </c:valAx>
      <c:valAx>
        <c:axId val="591378896"/>
        <c:scaling>
          <c:orientation val="minMax"/>
          <c:max val="0.51"/>
          <c:min val="0.5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375056"/>
        <c:crosses val="max"/>
        <c:crossBetween val="between"/>
      </c:valAx>
      <c:dateAx>
        <c:axId val="591375056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59137889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Portfolio to Actual Buying Power in Present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1"/>
          <c:order val="1"/>
          <c:tx>
            <c:strRef>
              <c:f>'Protect Your Wealth'!$D$59</c:f>
              <c:strCache>
                <c:ptCount val="1"/>
                <c:pt idx="0">
                  <c:v>Recession</c:v>
                </c:pt>
              </c:strCache>
              <c:extLst xmlns:c15="http://schemas.microsoft.com/office/drawing/2012/chart"/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cat>
            <c:numRef>
              <c:f>[0]!chartdate</c:f>
              <c:numCache>
                <c:formatCode>[$-409]mmm\-yy;@</c:formatCode>
                <c:ptCount val="198"/>
                <c:pt idx="0">
                  <c:v>25934</c:v>
                </c:pt>
                <c:pt idx="1">
                  <c:v>26024</c:v>
                </c:pt>
                <c:pt idx="2">
                  <c:v>26115</c:v>
                </c:pt>
                <c:pt idx="3">
                  <c:v>26207</c:v>
                </c:pt>
                <c:pt idx="4">
                  <c:v>26299</c:v>
                </c:pt>
                <c:pt idx="5">
                  <c:v>26390</c:v>
                </c:pt>
                <c:pt idx="6">
                  <c:v>26481</c:v>
                </c:pt>
                <c:pt idx="7">
                  <c:v>26573</c:v>
                </c:pt>
                <c:pt idx="8">
                  <c:v>26665</c:v>
                </c:pt>
                <c:pt idx="9">
                  <c:v>26755</c:v>
                </c:pt>
                <c:pt idx="10">
                  <c:v>26846</c:v>
                </c:pt>
                <c:pt idx="11">
                  <c:v>26938</c:v>
                </c:pt>
                <c:pt idx="12">
                  <c:v>27030</c:v>
                </c:pt>
                <c:pt idx="13">
                  <c:v>27120</c:v>
                </c:pt>
                <c:pt idx="14">
                  <c:v>27211</c:v>
                </c:pt>
                <c:pt idx="15">
                  <c:v>27303</c:v>
                </c:pt>
                <c:pt idx="16">
                  <c:v>27395</c:v>
                </c:pt>
                <c:pt idx="17">
                  <c:v>27485</c:v>
                </c:pt>
                <c:pt idx="18">
                  <c:v>27576</c:v>
                </c:pt>
                <c:pt idx="19">
                  <c:v>27668</c:v>
                </c:pt>
                <c:pt idx="20">
                  <c:v>27760</c:v>
                </c:pt>
                <c:pt idx="21">
                  <c:v>27851</c:v>
                </c:pt>
                <c:pt idx="22">
                  <c:v>27942</c:v>
                </c:pt>
                <c:pt idx="23">
                  <c:v>28034</c:v>
                </c:pt>
                <c:pt idx="24">
                  <c:v>28126</c:v>
                </c:pt>
                <c:pt idx="25">
                  <c:v>28216</c:v>
                </c:pt>
                <c:pt idx="26">
                  <c:v>28307</c:v>
                </c:pt>
                <c:pt idx="27">
                  <c:v>28399</c:v>
                </c:pt>
                <c:pt idx="28">
                  <c:v>28491</c:v>
                </c:pt>
                <c:pt idx="29">
                  <c:v>28581</c:v>
                </c:pt>
                <c:pt idx="30">
                  <c:v>28672</c:v>
                </c:pt>
                <c:pt idx="31">
                  <c:v>28764</c:v>
                </c:pt>
                <c:pt idx="32">
                  <c:v>28856</c:v>
                </c:pt>
                <c:pt idx="33">
                  <c:v>28946</c:v>
                </c:pt>
                <c:pt idx="34">
                  <c:v>29037</c:v>
                </c:pt>
                <c:pt idx="35">
                  <c:v>29129</c:v>
                </c:pt>
                <c:pt idx="36">
                  <c:v>29221</c:v>
                </c:pt>
                <c:pt idx="37">
                  <c:v>29312</c:v>
                </c:pt>
                <c:pt idx="38">
                  <c:v>29403</c:v>
                </c:pt>
                <c:pt idx="39">
                  <c:v>29495</c:v>
                </c:pt>
                <c:pt idx="40">
                  <c:v>29587</c:v>
                </c:pt>
                <c:pt idx="41">
                  <c:v>29677</c:v>
                </c:pt>
                <c:pt idx="42">
                  <c:v>29768</c:v>
                </c:pt>
                <c:pt idx="43">
                  <c:v>29860</c:v>
                </c:pt>
                <c:pt idx="44">
                  <c:v>29952</c:v>
                </c:pt>
                <c:pt idx="45">
                  <c:v>30042</c:v>
                </c:pt>
                <c:pt idx="46">
                  <c:v>30133</c:v>
                </c:pt>
                <c:pt idx="47">
                  <c:v>30225</c:v>
                </c:pt>
                <c:pt idx="48">
                  <c:v>30317</c:v>
                </c:pt>
                <c:pt idx="49">
                  <c:v>30407</c:v>
                </c:pt>
                <c:pt idx="50">
                  <c:v>30498</c:v>
                </c:pt>
                <c:pt idx="51">
                  <c:v>30590</c:v>
                </c:pt>
                <c:pt idx="52">
                  <c:v>30682</c:v>
                </c:pt>
                <c:pt idx="53">
                  <c:v>30773</c:v>
                </c:pt>
                <c:pt idx="54">
                  <c:v>30864</c:v>
                </c:pt>
                <c:pt idx="55">
                  <c:v>30956</c:v>
                </c:pt>
                <c:pt idx="56">
                  <c:v>31048</c:v>
                </c:pt>
                <c:pt idx="57">
                  <c:v>31138</c:v>
                </c:pt>
                <c:pt idx="58">
                  <c:v>31229</c:v>
                </c:pt>
                <c:pt idx="59">
                  <c:v>31321</c:v>
                </c:pt>
                <c:pt idx="60">
                  <c:v>31413</c:v>
                </c:pt>
                <c:pt idx="61">
                  <c:v>31503</c:v>
                </c:pt>
                <c:pt idx="62">
                  <c:v>31594</c:v>
                </c:pt>
                <c:pt idx="63">
                  <c:v>31686</c:v>
                </c:pt>
                <c:pt idx="64">
                  <c:v>31778</c:v>
                </c:pt>
                <c:pt idx="65">
                  <c:v>31868</c:v>
                </c:pt>
                <c:pt idx="66">
                  <c:v>31959</c:v>
                </c:pt>
                <c:pt idx="67">
                  <c:v>32051</c:v>
                </c:pt>
                <c:pt idx="68">
                  <c:v>32143</c:v>
                </c:pt>
                <c:pt idx="69">
                  <c:v>32234</c:v>
                </c:pt>
                <c:pt idx="70">
                  <c:v>32325</c:v>
                </c:pt>
                <c:pt idx="71">
                  <c:v>32417</c:v>
                </c:pt>
                <c:pt idx="72">
                  <c:v>32509</c:v>
                </c:pt>
                <c:pt idx="73">
                  <c:v>32599</c:v>
                </c:pt>
                <c:pt idx="74">
                  <c:v>32690</c:v>
                </c:pt>
                <c:pt idx="75">
                  <c:v>32782</c:v>
                </c:pt>
                <c:pt idx="76">
                  <c:v>32874</c:v>
                </c:pt>
                <c:pt idx="77">
                  <c:v>32964</c:v>
                </c:pt>
                <c:pt idx="78">
                  <c:v>33055</c:v>
                </c:pt>
                <c:pt idx="79">
                  <c:v>33147</c:v>
                </c:pt>
                <c:pt idx="80">
                  <c:v>33239</c:v>
                </c:pt>
                <c:pt idx="81">
                  <c:v>33329</c:v>
                </c:pt>
                <c:pt idx="82">
                  <c:v>33420</c:v>
                </c:pt>
                <c:pt idx="83">
                  <c:v>33512</c:v>
                </c:pt>
                <c:pt idx="84">
                  <c:v>33604</c:v>
                </c:pt>
                <c:pt idx="85">
                  <c:v>33695</c:v>
                </c:pt>
                <c:pt idx="86">
                  <c:v>33786</c:v>
                </c:pt>
                <c:pt idx="87">
                  <c:v>33878</c:v>
                </c:pt>
                <c:pt idx="88">
                  <c:v>33970</c:v>
                </c:pt>
                <c:pt idx="89">
                  <c:v>34060</c:v>
                </c:pt>
                <c:pt idx="90">
                  <c:v>34151</c:v>
                </c:pt>
                <c:pt idx="91">
                  <c:v>34243</c:v>
                </c:pt>
                <c:pt idx="92">
                  <c:v>34335</c:v>
                </c:pt>
                <c:pt idx="93">
                  <c:v>34425</c:v>
                </c:pt>
                <c:pt idx="94">
                  <c:v>34516</c:v>
                </c:pt>
                <c:pt idx="95">
                  <c:v>34608</c:v>
                </c:pt>
                <c:pt idx="96">
                  <c:v>34700</c:v>
                </c:pt>
                <c:pt idx="97">
                  <c:v>34790</c:v>
                </c:pt>
                <c:pt idx="98">
                  <c:v>34881</c:v>
                </c:pt>
                <c:pt idx="99">
                  <c:v>34973</c:v>
                </c:pt>
                <c:pt idx="100">
                  <c:v>35065</c:v>
                </c:pt>
                <c:pt idx="101">
                  <c:v>35156</c:v>
                </c:pt>
                <c:pt idx="102">
                  <c:v>35247</c:v>
                </c:pt>
                <c:pt idx="103">
                  <c:v>35339</c:v>
                </c:pt>
                <c:pt idx="104">
                  <c:v>35431</c:v>
                </c:pt>
                <c:pt idx="105">
                  <c:v>35521</c:v>
                </c:pt>
                <c:pt idx="106">
                  <c:v>35612</c:v>
                </c:pt>
                <c:pt idx="107">
                  <c:v>35704</c:v>
                </c:pt>
                <c:pt idx="108">
                  <c:v>35796</c:v>
                </c:pt>
                <c:pt idx="109">
                  <c:v>35886</c:v>
                </c:pt>
                <c:pt idx="110">
                  <c:v>35977</c:v>
                </c:pt>
                <c:pt idx="111">
                  <c:v>36069</c:v>
                </c:pt>
                <c:pt idx="112">
                  <c:v>36161</c:v>
                </c:pt>
                <c:pt idx="113">
                  <c:v>36251</c:v>
                </c:pt>
                <c:pt idx="114">
                  <c:v>36342</c:v>
                </c:pt>
                <c:pt idx="115">
                  <c:v>36434</c:v>
                </c:pt>
                <c:pt idx="116">
                  <c:v>36526</c:v>
                </c:pt>
                <c:pt idx="117">
                  <c:v>36617</c:v>
                </c:pt>
                <c:pt idx="118">
                  <c:v>36708</c:v>
                </c:pt>
                <c:pt idx="119">
                  <c:v>36800</c:v>
                </c:pt>
                <c:pt idx="120">
                  <c:v>36892</c:v>
                </c:pt>
                <c:pt idx="121">
                  <c:v>36982</c:v>
                </c:pt>
                <c:pt idx="122">
                  <c:v>37073</c:v>
                </c:pt>
                <c:pt idx="123">
                  <c:v>37165</c:v>
                </c:pt>
                <c:pt idx="124">
                  <c:v>37257</c:v>
                </c:pt>
                <c:pt idx="125">
                  <c:v>37347</c:v>
                </c:pt>
                <c:pt idx="126">
                  <c:v>37438</c:v>
                </c:pt>
                <c:pt idx="127">
                  <c:v>37530</c:v>
                </c:pt>
                <c:pt idx="128">
                  <c:v>37622</c:v>
                </c:pt>
                <c:pt idx="129">
                  <c:v>37712</c:v>
                </c:pt>
                <c:pt idx="130">
                  <c:v>37803</c:v>
                </c:pt>
                <c:pt idx="131">
                  <c:v>37895</c:v>
                </c:pt>
                <c:pt idx="132">
                  <c:v>37987</c:v>
                </c:pt>
                <c:pt idx="133">
                  <c:v>38078</c:v>
                </c:pt>
                <c:pt idx="134">
                  <c:v>38169</c:v>
                </c:pt>
                <c:pt idx="135">
                  <c:v>38261</c:v>
                </c:pt>
                <c:pt idx="136">
                  <c:v>38353</c:v>
                </c:pt>
                <c:pt idx="137">
                  <c:v>38443</c:v>
                </c:pt>
                <c:pt idx="138">
                  <c:v>38534</c:v>
                </c:pt>
                <c:pt idx="139">
                  <c:v>38626</c:v>
                </c:pt>
                <c:pt idx="140">
                  <c:v>38718</c:v>
                </c:pt>
                <c:pt idx="141">
                  <c:v>38808</c:v>
                </c:pt>
                <c:pt idx="142">
                  <c:v>38899</c:v>
                </c:pt>
                <c:pt idx="143">
                  <c:v>38991</c:v>
                </c:pt>
                <c:pt idx="144">
                  <c:v>39083</c:v>
                </c:pt>
                <c:pt idx="145">
                  <c:v>39173</c:v>
                </c:pt>
                <c:pt idx="146">
                  <c:v>39264</c:v>
                </c:pt>
                <c:pt idx="147">
                  <c:v>39356</c:v>
                </c:pt>
                <c:pt idx="148">
                  <c:v>39448</c:v>
                </c:pt>
                <c:pt idx="149">
                  <c:v>39539</c:v>
                </c:pt>
                <c:pt idx="150">
                  <c:v>39630</c:v>
                </c:pt>
                <c:pt idx="151">
                  <c:v>39722</c:v>
                </c:pt>
                <c:pt idx="152">
                  <c:v>39814</c:v>
                </c:pt>
                <c:pt idx="153">
                  <c:v>39904</c:v>
                </c:pt>
                <c:pt idx="154">
                  <c:v>39995</c:v>
                </c:pt>
                <c:pt idx="155">
                  <c:v>40087</c:v>
                </c:pt>
                <c:pt idx="156">
                  <c:v>40179</c:v>
                </c:pt>
                <c:pt idx="157">
                  <c:v>40269</c:v>
                </c:pt>
                <c:pt idx="158">
                  <c:v>40360</c:v>
                </c:pt>
                <c:pt idx="159">
                  <c:v>40452</c:v>
                </c:pt>
                <c:pt idx="160">
                  <c:v>40544</c:v>
                </c:pt>
                <c:pt idx="161">
                  <c:v>40634</c:v>
                </c:pt>
                <c:pt idx="162">
                  <c:v>40725</c:v>
                </c:pt>
                <c:pt idx="163">
                  <c:v>40817</c:v>
                </c:pt>
                <c:pt idx="164">
                  <c:v>40909</c:v>
                </c:pt>
                <c:pt idx="165">
                  <c:v>41000</c:v>
                </c:pt>
                <c:pt idx="166">
                  <c:v>41091</c:v>
                </c:pt>
                <c:pt idx="167">
                  <c:v>41183</c:v>
                </c:pt>
                <c:pt idx="168">
                  <c:v>41275</c:v>
                </c:pt>
                <c:pt idx="169">
                  <c:v>41365</c:v>
                </c:pt>
                <c:pt idx="170">
                  <c:v>41456</c:v>
                </c:pt>
                <c:pt idx="171">
                  <c:v>41548</c:v>
                </c:pt>
                <c:pt idx="172">
                  <c:v>41640</c:v>
                </c:pt>
                <c:pt idx="173">
                  <c:v>41730</c:v>
                </c:pt>
                <c:pt idx="174">
                  <c:v>41821</c:v>
                </c:pt>
                <c:pt idx="175">
                  <c:v>41913</c:v>
                </c:pt>
                <c:pt idx="176">
                  <c:v>42005</c:v>
                </c:pt>
                <c:pt idx="177">
                  <c:v>42095</c:v>
                </c:pt>
                <c:pt idx="178">
                  <c:v>42186</c:v>
                </c:pt>
                <c:pt idx="179">
                  <c:v>42278</c:v>
                </c:pt>
                <c:pt idx="180">
                  <c:v>42370</c:v>
                </c:pt>
                <c:pt idx="181">
                  <c:v>42461</c:v>
                </c:pt>
                <c:pt idx="182">
                  <c:v>42552</c:v>
                </c:pt>
                <c:pt idx="183">
                  <c:v>42644</c:v>
                </c:pt>
                <c:pt idx="184">
                  <c:v>42736</c:v>
                </c:pt>
                <c:pt idx="185">
                  <c:v>42826</c:v>
                </c:pt>
                <c:pt idx="186">
                  <c:v>42917</c:v>
                </c:pt>
                <c:pt idx="187">
                  <c:v>43009</c:v>
                </c:pt>
                <c:pt idx="188">
                  <c:v>43101</c:v>
                </c:pt>
                <c:pt idx="189">
                  <c:v>43191</c:v>
                </c:pt>
                <c:pt idx="190">
                  <c:v>43282</c:v>
                </c:pt>
                <c:pt idx="191">
                  <c:v>43374</c:v>
                </c:pt>
                <c:pt idx="192">
                  <c:v>43466</c:v>
                </c:pt>
                <c:pt idx="193">
                  <c:v>43556</c:v>
                </c:pt>
                <c:pt idx="194">
                  <c:v>43647</c:v>
                </c:pt>
                <c:pt idx="195">
                  <c:v>43739</c:v>
                </c:pt>
                <c:pt idx="196">
                  <c:v>43831</c:v>
                </c:pt>
                <c:pt idx="197">
                  <c:v>43922</c:v>
                </c:pt>
              </c:numCache>
              <c:extLst xmlns:c15="http://schemas.microsoft.com/office/drawing/2012/chart"/>
            </c:numRef>
          </c:cat>
          <c:val>
            <c:numRef>
              <c:f>[0]!chartrecession</c:f>
              <c:numCache>
                <c:formatCode>General</c:formatCode>
                <c:ptCount val="198"/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282-4D84-A59E-3FC3EDA24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375056"/>
        <c:axId val="591378896"/>
      </c:areaChart>
      <c:lineChart>
        <c:grouping val="standard"/>
        <c:varyColors val="0"/>
        <c:ser>
          <c:idx val="0"/>
          <c:order val="0"/>
          <c:tx>
            <c:strRef>
              <c:f>'Protect Your Wealth'!$M$59</c:f>
              <c:strCache>
                <c:ptCount val="1"/>
                <c:pt idx="0">
                  <c:v>Actual Buying Power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[0]!chartdate</c:f>
              <c:numCache>
                <c:formatCode>[$-409]mmm\-yy;@</c:formatCode>
                <c:ptCount val="198"/>
                <c:pt idx="0">
                  <c:v>25934</c:v>
                </c:pt>
                <c:pt idx="1">
                  <c:v>26024</c:v>
                </c:pt>
                <c:pt idx="2">
                  <c:v>26115</c:v>
                </c:pt>
                <c:pt idx="3">
                  <c:v>26207</c:v>
                </c:pt>
                <c:pt idx="4">
                  <c:v>26299</c:v>
                </c:pt>
                <c:pt idx="5">
                  <c:v>26390</c:v>
                </c:pt>
                <c:pt idx="6">
                  <c:v>26481</c:v>
                </c:pt>
                <c:pt idx="7">
                  <c:v>26573</c:v>
                </c:pt>
                <c:pt idx="8">
                  <c:v>26665</c:v>
                </c:pt>
                <c:pt idx="9">
                  <c:v>26755</c:v>
                </c:pt>
                <c:pt idx="10">
                  <c:v>26846</c:v>
                </c:pt>
                <c:pt idx="11">
                  <c:v>26938</c:v>
                </c:pt>
                <c:pt idx="12">
                  <c:v>27030</c:v>
                </c:pt>
                <c:pt idx="13">
                  <c:v>27120</c:v>
                </c:pt>
                <c:pt idx="14">
                  <c:v>27211</c:v>
                </c:pt>
                <c:pt idx="15">
                  <c:v>27303</c:v>
                </c:pt>
                <c:pt idx="16">
                  <c:v>27395</c:v>
                </c:pt>
                <c:pt idx="17">
                  <c:v>27485</c:v>
                </c:pt>
                <c:pt idx="18">
                  <c:v>27576</c:v>
                </c:pt>
                <c:pt idx="19">
                  <c:v>27668</c:v>
                </c:pt>
                <c:pt idx="20">
                  <c:v>27760</c:v>
                </c:pt>
                <c:pt idx="21">
                  <c:v>27851</c:v>
                </c:pt>
                <c:pt idx="22">
                  <c:v>27942</c:v>
                </c:pt>
                <c:pt idx="23">
                  <c:v>28034</c:v>
                </c:pt>
                <c:pt idx="24">
                  <c:v>28126</c:v>
                </c:pt>
                <c:pt idx="25">
                  <c:v>28216</c:v>
                </c:pt>
                <c:pt idx="26">
                  <c:v>28307</c:v>
                </c:pt>
                <c:pt idx="27">
                  <c:v>28399</c:v>
                </c:pt>
                <c:pt idx="28">
                  <c:v>28491</c:v>
                </c:pt>
                <c:pt idx="29">
                  <c:v>28581</c:v>
                </c:pt>
                <c:pt idx="30">
                  <c:v>28672</c:v>
                </c:pt>
                <c:pt idx="31">
                  <c:v>28764</c:v>
                </c:pt>
                <c:pt idx="32">
                  <c:v>28856</c:v>
                </c:pt>
                <c:pt idx="33">
                  <c:v>28946</c:v>
                </c:pt>
                <c:pt idx="34">
                  <c:v>29037</c:v>
                </c:pt>
                <c:pt idx="35">
                  <c:v>29129</c:v>
                </c:pt>
                <c:pt idx="36">
                  <c:v>29221</c:v>
                </c:pt>
                <c:pt idx="37">
                  <c:v>29312</c:v>
                </c:pt>
                <c:pt idx="38">
                  <c:v>29403</c:v>
                </c:pt>
                <c:pt idx="39">
                  <c:v>29495</c:v>
                </c:pt>
                <c:pt idx="40">
                  <c:v>29587</c:v>
                </c:pt>
                <c:pt idx="41">
                  <c:v>29677</c:v>
                </c:pt>
                <c:pt idx="42">
                  <c:v>29768</c:v>
                </c:pt>
                <c:pt idx="43">
                  <c:v>29860</c:v>
                </c:pt>
                <c:pt idx="44">
                  <c:v>29952</c:v>
                </c:pt>
                <c:pt idx="45">
                  <c:v>30042</c:v>
                </c:pt>
                <c:pt idx="46">
                  <c:v>30133</c:v>
                </c:pt>
                <c:pt idx="47">
                  <c:v>30225</c:v>
                </c:pt>
                <c:pt idx="48">
                  <c:v>30317</c:v>
                </c:pt>
                <c:pt idx="49">
                  <c:v>30407</c:v>
                </c:pt>
                <c:pt idx="50">
                  <c:v>30498</c:v>
                </c:pt>
                <c:pt idx="51">
                  <c:v>30590</c:v>
                </c:pt>
                <c:pt idx="52">
                  <c:v>30682</c:v>
                </c:pt>
                <c:pt idx="53">
                  <c:v>30773</c:v>
                </c:pt>
                <c:pt idx="54">
                  <c:v>30864</c:v>
                </c:pt>
                <c:pt idx="55">
                  <c:v>30956</c:v>
                </c:pt>
                <c:pt idx="56">
                  <c:v>31048</c:v>
                </c:pt>
                <c:pt idx="57">
                  <c:v>31138</c:v>
                </c:pt>
                <c:pt idx="58">
                  <c:v>31229</c:v>
                </c:pt>
                <c:pt idx="59">
                  <c:v>31321</c:v>
                </c:pt>
                <c:pt idx="60">
                  <c:v>31413</c:v>
                </c:pt>
                <c:pt idx="61">
                  <c:v>31503</c:v>
                </c:pt>
                <c:pt idx="62">
                  <c:v>31594</c:v>
                </c:pt>
                <c:pt idx="63">
                  <c:v>31686</c:v>
                </c:pt>
                <c:pt idx="64">
                  <c:v>31778</c:v>
                </c:pt>
                <c:pt idx="65">
                  <c:v>31868</c:v>
                </c:pt>
                <c:pt idx="66">
                  <c:v>31959</c:v>
                </c:pt>
                <c:pt idx="67">
                  <c:v>32051</c:v>
                </c:pt>
                <c:pt idx="68">
                  <c:v>32143</c:v>
                </c:pt>
                <c:pt idx="69">
                  <c:v>32234</c:v>
                </c:pt>
                <c:pt idx="70">
                  <c:v>32325</c:v>
                </c:pt>
                <c:pt idx="71">
                  <c:v>32417</c:v>
                </c:pt>
                <c:pt idx="72">
                  <c:v>32509</c:v>
                </c:pt>
                <c:pt idx="73">
                  <c:v>32599</c:v>
                </c:pt>
                <c:pt idx="74">
                  <c:v>32690</c:v>
                </c:pt>
                <c:pt idx="75">
                  <c:v>32782</c:v>
                </c:pt>
                <c:pt idx="76">
                  <c:v>32874</c:v>
                </c:pt>
                <c:pt idx="77">
                  <c:v>32964</c:v>
                </c:pt>
                <c:pt idx="78">
                  <c:v>33055</c:v>
                </c:pt>
                <c:pt idx="79">
                  <c:v>33147</c:v>
                </c:pt>
                <c:pt idx="80">
                  <c:v>33239</c:v>
                </c:pt>
                <c:pt idx="81">
                  <c:v>33329</c:v>
                </c:pt>
                <c:pt idx="82">
                  <c:v>33420</c:v>
                </c:pt>
                <c:pt idx="83">
                  <c:v>33512</c:v>
                </c:pt>
                <c:pt idx="84">
                  <c:v>33604</c:v>
                </c:pt>
                <c:pt idx="85">
                  <c:v>33695</c:v>
                </c:pt>
                <c:pt idx="86">
                  <c:v>33786</c:v>
                </c:pt>
                <c:pt idx="87">
                  <c:v>33878</c:v>
                </c:pt>
                <c:pt idx="88">
                  <c:v>33970</c:v>
                </c:pt>
                <c:pt idx="89">
                  <c:v>34060</c:v>
                </c:pt>
                <c:pt idx="90">
                  <c:v>34151</c:v>
                </c:pt>
                <c:pt idx="91">
                  <c:v>34243</c:v>
                </c:pt>
                <c:pt idx="92">
                  <c:v>34335</c:v>
                </c:pt>
                <c:pt idx="93">
                  <c:v>34425</c:v>
                </c:pt>
                <c:pt idx="94">
                  <c:v>34516</c:v>
                </c:pt>
                <c:pt idx="95">
                  <c:v>34608</c:v>
                </c:pt>
                <c:pt idx="96">
                  <c:v>34700</c:v>
                </c:pt>
                <c:pt idx="97">
                  <c:v>34790</c:v>
                </c:pt>
                <c:pt idx="98">
                  <c:v>34881</c:v>
                </c:pt>
                <c:pt idx="99">
                  <c:v>34973</c:v>
                </c:pt>
                <c:pt idx="100">
                  <c:v>35065</c:v>
                </c:pt>
                <c:pt idx="101">
                  <c:v>35156</c:v>
                </c:pt>
                <c:pt idx="102">
                  <c:v>35247</c:v>
                </c:pt>
                <c:pt idx="103">
                  <c:v>35339</c:v>
                </c:pt>
                <c:pt idx="104">
                  <c:v>35431</c:v>
                </c:pt>
                <c:pt idx="105">
                  <c:v>35521</c:v>
                </c:pt>
                <c:pt idx="106">
                  <c:v>35612</c:v>
                </c:pt>
                <c:pt idx="107">
                  <c:v>35704</c:v>
                </c:pt>
                <c:pt idx="108">
                  <c:v>35796</c:v>
                </c:pt>
                <c:pt idx="109">
                  <c:v>35886</c:v>
                </c:pt>
                <c:pt idx="110">
                  <c:v>35977</c:v>
                </c:pt>
                <c:pt idx="111">
                  <c:v>36069</c:v>
                </c:pt>
                <c:pt idx="112">
                  <c:v>36161</c:v>
                </c:pt>
                <c:pt idx="113">
                  <c:v>36251</c:v>
                </c:pt>
                <c:pt idx="114">
                  <c:v>36342</c:v>
                </c:pt>
                <c:pt idx="115">
                  <c:v>36434</c:v>
                </c:pt>
                <c:pt idx="116">
                  <c:v>36526</c:v>
                </c:pt>
                <c:pt idx="117">
                  <c:v>36617</c:v>
                </c:pt>
                <c:pt idx="118">
                  <c:v>36708</c:v>
                </c:pt>
                <c:pt idx="119">
                  <c:v>36800</c:v>
                </c:pt>
                <c:pt idx="120">
                  <c:v>36892</c:v>
                </c:pt>
                <c:pt idx="121">
                  <c:v>36982</c:v>
                </c:pt>
                <c:pt idx="122">
                  <c:v>37073</c:v>
                </c:pt>
                <c:pt idx="123">
                  <c:v>37165</c:v>
                </c:pt>
                <c:pt idx="124">
                  <c:v>37257</c:v>
                </c:pt>
                <c:pt idx="125">
                  <c:v>37347</c:v>
                </c:pt>
                <c:pt idx="126">
                  <c:v>37438</c:v>
                </c:pt>
                <c:pt idx="127">
                  <c:v>37530</c:v>
                </c:pt>
                <c:pt idx="128">
                  <c:v>37622</c:v>
                </c:pt>
                <c:pt idx="129">
                  <c:v>37712</c:v>
                </c:pt>
                <c:pt idx="130">
                  <c:v>37803</c:v>
                </c:pt>
                <c:pt idx="131">
                  <c:v>37895</c:v>
                </c:pt>
                <c:pt idx="132">
                  <c:v>37987</c:v>
                </c:pt>
                <c:pt idx="133">
                  <c:v>38078</c:v>
                </c:pt>
                <c:pt idx="134">
                  <c:v>38169</c:v>
                </c:pt>
                <c:pt idx="135">
                  <c:v>38261</c:v>
                </c:pt>
                <c:pt idx="136">
                  <c:v>38353</c:v>
                </c:pt>
                <c:pt idx="137">
                  <c:v>38443</c:v>
                </c:pt>
                <c:pt idx="138">
                  <c:v>38534</c:v>
                </c:pt>
                <c:pt idx="139">
                  <c:v>38626</c:v>
                </c:pt>
                <c:pt idx="140">
                  <c:v>38718</c:v>
                </c:pt>
                <c:pt idx="141">
                  <c:v>38808</c:v>
                </c:pt>
                <c:pt idx="142">
                  <c:v>38899</c:v>
                </c:pt>
                <c:pt idx="143">
                  <c:v>38991</c:v>
                </c:pt>
                <c:pt idx="144">
                  <c:v>39083</c:v>
                </c:pt>
                <c:pt idx="145">
                  <c:v>39173</c:v>
                </c:pt>
                <c:pt idx="146">
                  <c:v>39264</c:v>
                </c:pt>
                <c:pt idx="147">
                  <c:v>39356</c:v>
                </c:pt>
                <c:pt idx="148">
                  <c:v>39448</c:v>
                </c:pt>
                <c:pt idx="149">
                  <c:v>39539</c:v>
                </c:pt>
                <c:pt idx="150">
                  <c:v>39630</c:v>
                </c:pt>
                <c:pt idx="151">
                  <c:v>39722</c:v>
                </c:pt>
                <c:pt idx="152">
                  <c:v>39814</c:v>
                </c:pt>
                <c:pt idx="153">
                  <c:v>39904</c:v>
                </c:pt>
                <c:pt idx="154">
                  <c:v>39995</c:v>
                </c:pt>
                <c:pt idx="155">
                  <c:v>40087</c:v>
                </c:pt>
                <c:pt idx="156">
                  <c:v>40179</c:v>
                </c:pt>
                <c:pt idx="157">
                  <c:v>40269</c:v>
                </c:pt>
                <c:pt idx="158">
                  <c:v>40360</c:v>
                </c:pt>
                <c:pt idx="159">
                  <c:v>40452</c:v>
                </c:pt>
                <c:pt idx="160">
                  <c:v>40544</c:v>
                </c:pt>
                <c:pt idx="161">
                  <c:v>40634</c:v>
                </c:pt>
                <c:pt idx="162">
                  <c:v>40725</c:v>
                </c:pt>
                <c:pt idx="163">
                  <c:v>40817</c:v>
                </c:pt>
                <c:pt idx="164">
                  <c:v>40909</c:v>
                </c:pt>
                <c:pt idx="165">
                  <c:v>41000</c:v>
                </c:pt>
                <c:pt idx="166">
                  <c:v>41091</c:v>
                </c:pt>
                <c:pt idx="167">
                  <c:v>41183</c:v>
                </c:pt>
                <c:pt idx="168">
                  <c:v>41275</c:v>
                </c:pt>
                <c:pt idx="169">
                  <c:v>41365</c:v>
                </c:pt>
                <c:pt idx="170">
                  <c:v>41456</c:v>
                </c:pt>
                <c:pt idx="171">
                  <c:v>41548</c:v>
                </c:pt>
                <c:pt idx="172">
                  <c:v>41640</c:v>
                </c:pt>
                <c:pt idx="173">
                  <c:v>41730</c:v>
                </c:pt>
                <c:pt idx="174">
                  <c:v>41821</c:v>
                </c:pt>
                <c:pt idx="175">
                  <c:v>41913</c:v>
                </c:pt>
                <c:pt idx="176">
                  <c:v>42005</c:v>
                </c:pt>
                <c:pt idx="177">
                  <c:v>42095</c:v>
                </c:pt>
                <c:pt idx="178">
                  <c:v>42186</c:v>
                </c:pt>
                <c:pt idx="179">
                  <c:v>42278</c:v>
                </c:pt>
                <c:pt idx="180">
                  <c:v>42370</c:v>
                </c:pt>
                <c:pt idx="181">
                  <c:v>42461</c:v>
                </c:pt>
                <c:pt idx="182">
                  <c:v>42552</c:v>
                </c:pt>
                <c:pt idx="183">
                  <c:v>42644</c:v>
                </c:pt>
                <c:pt idx="184">
                  <c:v>42736</c:v>
                </c:pt>
                <c:pt idx="185">
                  <c:v>42826</c:v>
                </c:pt>
                <c:pt idx="186">
                  <c:v>42917</c:v>
                </c:pt>
                <c:pt idx="187">
                  <c:v>43009</c:v>
                </c:pt>
                <c:pt idx="188">
                  <c:v>43101</c:v>
                </c:pt>
                <c:pt idx="189">
                  <c:v>43191</c:v>
                </c:pt>
                <c:pt idx="190">
                  <c:v>43282</c:v>
                </c:pt>
                <c:pt idx="191">
                  <c:v>43374</c:v>
                </c:pt>
                <c:pt idx="192">
                  <c:v>43466</c:v>
                </c:pt>
                <c:pt idx="193">
                  <c:v>43556</c:v>
                </c:pt>
                <c:pt idx="194">
                  <c:v>43647</c:v>
                </c:pt>
                <c:pt idx="195">
                  <c:v>43739</c:v>
                </c:pt>
                <c:pt idx="196">
                  <c:v>43831</c:v>
                </c:pt>
                <c:pt idx="197">
                  <c:v>43922</c:v>
                </c:pt>
              </c:numCache>
            </c:numRef>
          </c:cat>
          <c:val>
            <c:numRef>
              <c:f>[0]!chartbuypower</c:f>
              <c:numCache>
                <c:formatCode>0.00</c:formatCode>
                <c:ptCount val="198"/>
                <c:pt idx="0">
                  <c:v>100</c:v>
                </c:pt>
                <c:pt idx="1">
                  <c:v>105.788561625922</c:v>
                </c:pt>
                <c:pt idx="2">
                  <c:v>103.38196243860223</c:v>
                </c:pt>
                <c:pt idx="3">
                  <c:v>103.19835690637345</c:v>
                </c:pt>
                <c:pt idx="4">
                  <c:v>105.71009338483942</c:v>
                </c:pt>
                <c:pt idx="5">
                  <c:v>109.6804037606959</c:v>
                </c:pt>
                <c:pt idx="6">
                  <c:v>112.6285786830347</c:v>
                </c:pt>
                <c:pt idx="7">
                  <c:v>113.89339590210389</c:v>
                </c:pt>
                <c:pt idx="8">
                  <c:v>118.60375941316747</c:v>
                </c:pt>
                <c:pt idx="9">
                  <c:v>117.55564654372982</c:v>
                </c:pt>
                <c:pt idx="10">
                  <c:v>118.87713147527836</c:v>
                </c:pt>
                <c:pt idx="11">
                  <c:v>112.59856285548807</c:v>
                </c:pt>
                <c:pt idx="12">
                  <c:v>105.74753819612233</c:v>
                </c:pt>
                <c:pt idx="13">
                  <c:v>114.20782772677191</c:v>
                </c:pt>
                <c:pt idx="14">
                  <c:v>100.27086167606932</c:v>
                </c:pt>
                <c:pt idx="15">
                  <c:v>83.953363052481919</c:v>
                </c:pt>
                <c:pt idx="16">
                  <c:v>94.448042036671865</c:v>
                </c:pt>
                <c:pt idx="17">
                  <c:v>98.293431289578336</c:v>
                </c:pt>
                <c:pt idx="18">
                  <c:v>100.34830832268919</c:v>
                </c:pt>
                <c:pt idx="19">
                  <c:v>87.551323392470906</c:v>
                </c:pt>
                <c:pt idx="20">
                  <c:v>90.32511067413823</c:v>
                </c:pt>
                <c:pt idx="21">
                  <c:v>94.169434797652443</c:v>
                </c:pt>
                <c:pt idx="22">
                  <c:v>92.303512579351292</c:v>
                </c:pt>
                <c:pt idx="23">
                  <c:v>90.18071313533045</c:v>
                </c:pt>
                <c:pt idx="24">
                  <c:v>93.613921917187284</c:v>
                </c:pt>
                <c:pt idx="25">
                  <c:v>89.421441260480634</c:v>
                </c:pt>
                <c:pt idx="26">
                  <c:v>87.806607726030791</c:v>
                </c:pt>
                <c:pt idx="27">
                  <c:v>86.909150717469515</c:v>
                </c:pt>
                <c:pt idx="28">
                  <c:v>86.982048591333012</c:v>
                </c:pt>
                <c:pt idx="29">
                  <c:v>84.611913442628548</c:v>
                </c:pt>
                <c:pt idx="30">
                  <c:v>85.769195053716686</c:v>
                </c:pt>
                <c:pt idx="31">
                  <c:v>92.56194373996604</c:v>
                </c:pt>
                <c:pt idx="32">
                  <c:v>89.068851991044212</c:v>
                </c:pt>
                <c:pt idx="33">
                  <c:v>90.746657829022325</c:v>
                </c:pt>
                <c:pt idx="34">
                  <c:v>93.690882101978758</c:v>
                </c:pt>
                <c:pt idx="35">
                  <c:v>110.74183505221518</c:v>
                </c:pt>
                <c:pt idx="36">
                  <c:v>123.69018249396993</c:v>
                </c:pt>
                <c:pt idx="37">
                  <c:v>112.86587048708111</c:v>
                </c:pt>
                <c:pt idx="38">
                  <c:v>136.38849576199698</c:v>
                </c:pt>
                <c:pt idx="39">
                  <c:v>138.01221581865082</c:v>
                </c:pt>
                <c:pt idx="40">
                  <c:v>128.02510943098292</c:v>
                </c:pt>
                <c:pt idx="41">
                  <c:v>115.74330824428606</c:v>
                </c:pt>
                <c:pt idx="42">
                  <c:v>101.07254947861232</c:v>
                </c:pt>
                <c:pt idx="43">
                  <c:v>94.872056684844438</c:v>
                </c:pt>
                <c:pt idx="44">
                  <c:v>92.886623299243197</c:v>
                </c:pt>
                <c:pt idx="45">
                  <c:v>80.064412776733505</c:v>
                </c:pt>
                <c:pt idx="46">
                  <c:v>76.386352523815546</c:v>
                </c:pt>
                <c:pt idx="47">
                  <c:v>88.090372644783812</c:v>
                </c:pt>
                <c:pt idx="48">
                  <c:v>101.20465816277218</c:v>
                </c:pt>
                <c:pt idx="49">
                  <c:v>99.606676671535268</c:v>
                </c:pt>
                <c:pt idx="50">
                  <c:v>103.081539747196</c:v>
                </c:pt>
                <c:pt idx="51">
                  <c:v>100.10245024041804</c:v>
                </c:pt>
                <c:pt idx="52">
                  <c:v>96.375530435689669</c:v>
                </c:pt>
                <c:pt idx="53">
                  <c:v>94.36328190192944</c:v>
                </c:pt>
                <c:pt idx="54">
                  <c:v>90.137449194011424</c:v>
                </c:pt>
                <c:pt idx="55">
                  <c:v>90.05989178865174</c:v>
                </c:pt>
                <c:pt idx="56">
                  <c:v>86.382069220044798</c:v>
                </c:pt>
                <c:pt idx="57">
                  <c:v>91.044048417272109</c:v>
                </c:pt>
                <c:pt idx="58">
                  <c:v>92.365336173955299</c:v>
                </c:pt>
                <c:pt idx="59">
                  <c:v>89.83049044365869</c:v>
                </c:pt>
                <c:pt idx="60">
                  <c:v>97.199277116161667</c:v>
                </c:pt>
                <c:pt idx="61">
                  <c:v>107.62552788766676</c:v>
                </c:pt>
                <c:pt idx="62">
                  <c:v>110.06610307609918</c:v>
                </c:pt>
                <c:pt idx="63">
                  <c:v>111.32232925580405</c:v>
                </c:pt>
                <c:pt idx="64">
                  <c:v>110.35296895191178</c:v>
                </c:pt>
                <c:pt idx="65">
                  <c:v>124.74687119307488</c:v>
                </c:pt>
                <c:pt idx="66">
                  <c:v>130.48263968166398</c:v>
                </c:pt>
                <c:pt idx="67">
                  <c:v>133.49319206403169</c:v>
                </c:pt>
                <c:pt idx="68">
                  <c:v>116.18720214402607</c:v>
                </c:pt>
                <c:pt idx="69">
                  <c:v>115.06102610057371</c:v>
                </c:pt>
                <c:pt idx="70">
                  <c:v>115.62460062028811</c:v>
                </c:pt>
                <c:pt idx="71">
                  <c:v>110.05131339378725</c:v>
                </c:pt>
                <c:pt idx="72">
                  <c:v>111.97504780459477</c:v>
                </c:pt>
                <c:pt idx="73">
                  <c:v>111.87320403817084</c:v>
                </c:pt>
                <c:pt idx="74">
                  <c:v>115.41744141766178</c:v>
                </c:pt>
                <c:pt idx="75">
                  <c:v>121.63836942982235</c:v>
                </c:pt>
                <c:pt idx="76">
                  <c:v>123.36165520170907</c:v>
                </c:pt>
                <c:pt idx="77">
                  <c:v>116.29426402829718</c:v>
                </c:pt>
                <c:pt idx="78">
                  <c:v>117.9928365039145</c:v>
                </c:pt>
                <c:pt idx="79">
                  <c:v>108.52609913917144</c:v>
                </c:pt>
                <c:pt idx="80">
                  <c:v>110.86907647412123</c:v>
                </c:pt>
                <c:pt idx="81">
                  <c:v>116.9555443451721</c:v>
                </c:pt>
                <c:pt idx="82">
                  <c:v>117.87083927844097</c:v>
                </c:pt>
                <c:pt idx="83">
                  <c:v>118.16774760577819</c:v>
                </c:pt>
                <c:pt idx="84">
                  <c:v>124.19350631985117</c:v>
                </c:pt>
                <c:pt idx="85">
                  <c:v>119.13817638537031</c:v>
                </c:pt>
                <c:pt idx="86">
                  <c:v>119.38856825038016</c:v>
                </c:pt>
                <c:pt idx="87">
                  <c:v>120.77425262868977</c:v>
                </c:pt>
                <c:pt idx="88">
                  <c:v>122.69754225717041</c:v>
                </c:pt>
                <c:pt idx="89">
                  <c:v>125.14902800357278</c:v>
                </c:pt>
                <c:pt idx="90">
                  <c:v>127.65481974935615</c:v>
                </c:pt>
                <c:pt idx="91">
                  <c:v>126.34121237939232</c:v>
                </c:pt>
                <c:pt idx="92">
                  <c:v>130.21709630635195</c:v>
                </c:pt>
                <c:pt idx="93">
                  <c:v>124.84876011677058</c:v>
                </c:pt>
                <c:pt idx="94">
                  <c:v>123.39567172857151</c:v>
                </c:pt>
                <c:pt idx="95">
                  <c:v>126.92005236514601</c:v>
                </c:pt>
                <c:pt idx="96">
                  <c:v>124.59655711576329</c:v>
                </c:pt>
                <c:pt idx="97">
                  <c:v>131.86418647035873</c:v>
                </c:pt>
                <c:pt idx="98">
                  <c:v>140.14838260809722</c:v>
                </c:pt>
                <c:pt idx="99">
                  <c:v>146.3996729593722</c:v>
                </c:pt>
                <c:pt idx="100">
                  <c:v>152.30125230543101</c:v>
                </c:pt>
                <c:pt idx="101">
                  <c:v>157.83377931985868</c:v>
                </c:pt>
                <c:pt idx="102">
                  <c:v>160.59146999990531</c:v>
                </c:pt>
                <c:pt idx="103">
                  <c:v>161.68978557491951</c:v>
                </c:pt>
                <c:pt idx="104">
                  <c:v>170.37673549767916</c:v>
                </c:pt>
                <c:pt idx="105">
                  <c:v>170.97354869738527</c:v>
                </c:pt>
                <c:pt idx="106">
                  <c:v>193.74616946599144</c:v>
                </c:pt>
                <c:pt idx="107">
                  <c:v>203.70725675249946</c:v>
                </c:pt>
                <c:pt idx="108">
                  <c:v>205.44431488328721</c:v>
                </c:pt>
                <c:pt idx="109">
                  <c:v>229.43718305798646</c:v>
                </c:pt>
                <c:pt idx="110">
                  <c:v>234.12772487148015</c:v>
                </c:pt>
                <c:pt idx="111">
                  <c:v>211.34149025231585</c:v>
                </c:pt>
                <c:pt idx="112">
                  <c:v>249.58022885497169</c:v>
                </c:pt>
                <c:pt idx="113">
                  <c:v>256.6298807297602</c:v>
                </c:pt>
                <c:pt idx="114">
                  <c:v>270.34074728795582</c:v>
                </c:pt>
                <c:pt idx="115">
                  <c:v>254.43243976008606</c:v>
                </c:pt>
                <c:pt idx="116">
                  <c:v>286.12751164745816</c:v>
                </c:pt>
                <c:pt idx="117">
                  <c:v>286.30336143039364</c:v>
                </c:pt>
                <c:pt idx="118">
                  <c:v>276.74492423142385</c:v>
                </c:pt>
                <c:pt idx="119">
                  <c:v>270.76824354463935</c:v>
                </c:pt>
                <c:pt idx="120">
                  <c:v>250.44780244646037</c:v>
                </c:pt>
                <c:pt idx="121">
                  <c:v>217.33901786972325</c:v>
                </c:pt>
                <c:pt idx="122">
                  <c:v>229.75427839483416</c:v>
                </c:pt>
                <c:pt idx="123">
                  <c:v>198.68267966704502</c:v>
                </c:pt>
                <c:pt idx="124">
                  <c:v>218.66675186205268</c:v>
                </c:pt>
                <c:pt idx="125">
                  <c:v>215.03670850929763</c:v>
                </c:pt>
                <c:pt idx="126">
                  <c:v>186.66798812638996</c:v>
                </c:pt>
                <c:pt idx="127">
                  <c:v>159.14976634154215</c:v>
                </c:pt>
                <c:pt idx="128">
                  <c:v>170.1302431852105</c:v>
                </c:pt>
                <c:pt idx="129">
                  <c:v>163.12367083855381</c:v>
                </c:pt>
                <c:pt idx="130">
                  <c:v>184.71582296989908</c:v>
                </c:pt>
                <c:pt idx="131">
                  <c:v>189.03511567095151</c:v>
                </c:pt>
                <c:pt idx="132">
                  <c:v>209.19342072576367</c:v>
                </c:pt>
                <c:pt idx="133">
                  <c:v>209.42827518320522</c:v>
                </c:pt>
                <c:pt idx="134">
                  <c:v>208.39902761202362</c:v>
                </c:pt>
                <c:pt idx="135">
                  <c:v>203.89550494447457</c:v>
                </c:pt>
                <c:pt idx="136">
                  <c:v>219.8594187629121</c:v>
                </c:pt>
                <c:pt idx="137">
                  <c:v>210.76972887146655</c:v>
                </c:pt>
                <c:pt idx="138">
                  <c:v>211.86413308670501</c:v>
                </c:pt>
                <c:pt idx="139">
                  <c:v>215.29210698591774</c:v>
                </c:pt>
                <c:pt idx="140">
                  <c:v>223.79618368855634</c:v>
                </c:pt>
                <c:pt idx="141">
                  <c:v>229.10380029402791</c:v>
                </c:pt>
                <c:pt idx="142">
                  <c:v>225.05680995177471</c:v>
                </c:pt>
                <c:pt idx="143">
                  <c:v>235.06643212205688</c:v>
                </c:pt>
                <c:pt idx="144">
                  <c:v>250.45946574637429</c:v>
                </c:pt>
                <c:pt idx="145">
                  <c:v>245.72011139762068</c:v>
                </c:pt>
                <c:pt idx="146">
                  <c:v>256.10263799362019</c:v>
                </c:pt>
                <c:pt idx="147">
                  <c:v>263.9603270187414</c:v>
                </c:pt>
                <c:pt idx="148">
                  <c:v>257.59735672489563</c:v>
                </c:pt>
                <c:pt idx="149">
                  <c:v>233.64442286467235</c:v>
                </c:pt>
                <c:pt idx="150">
                  <c:v>224.49160678733597</c:v>
                </c:pt>
                <c:pt idx="151">
                  <c:v>209.5552798582361</c:v>
                </c:pt>
                <c:pt idx="152">
                  <c:v>172.06937312928011</c:v>
                </c:pt>
                <c:pt idx="153">
                  <c:v>162.79561108901589</c:v>
                </c:pt>
                <c:pt idx="154">
                  <c:v>178.52464519861059</c:v>
                </c:pt>
                <c:pt idx="155">
                  <c:v>200.84384876745108</c:v>
                </c:pt>
                <c:pt idx="156">
                  <c:v>212.92039169893326</c:v>
                </c:pt>
                <c:pt idx="157">
                  <c:v>219.97312321312253</c:v>
                </c:pt>
                <c:pt idx="158">
                  <c:v>206.8623143867689</c:v>
                </c:pt>
                <c:pt idx="159">
                  <c:v>224.72066049336365</c:v>
                </c:pt>
                <c:pt idx="160">
                  <c:v>244.66436806048736</c:v>
                </c:pt>
                <c:pt idx="161">
                  <c:v>249.2531754620662</c:v>
                </c:pt>
                <c:pt idx="162">
                  <c:v>250.67992305630781</c:v>
                </c:pt>
                <c:pt idx="163">
                  <c:v>230.5824162233657</c:v>
                </c:pt>
                <c:pt idx="164">
                  <c:v>244.33040907521431</c:v>
                </c:pt>
                <c:pt idx="165">
                  <c:v>265.29565504069109</c:v>
                </c:pt>
                <c:pt idx="166">
                  <c:v>257.16617435328993</c:v>
                </c:pt>
                <c:pt idx="167">
                  <c:v>272.89681016728196</c:v>
                </c:pt>
                <c:pt idx="168">
                  <c:v>267.81525936209329</c:v>
                </c:pt>
                <c:pt idx="169">
                  <c:v>280.26530558394626</c:v>
                </c:pt>
                <c:pt idx="170">
                  <c:v>267.32559511021503</c:v>
                </c:pt>
                <c:pt idx="171">
                  <c:v>281.35238242046756</c:v>
                </c:pt>
                <c:pt idx="172">
                  <c:v>296.91469090852729</c:v>
                </c:pt>
                <c:pt idx="173">
                  <c:v>299.51929760082055</c:v>
                </c:pt>
                <c:pt idx="174">
                  <c:v>311.12549315357438</c:v>
                </c:pt>
                <c:pt idx="175">
                  <c:v>308.45515678831538</c:v>
                </c:pt>
                <c:pt idx="176">
                  <c:v>323.41171037567926</c:v>
                </c:pt>
                <c:pt idx="177">
                  <c:v>320.59639648872002</c:v>
                </c:pt>
                <c:pt idx="178">
                  <c:v>316.78357169734738</c:v>
                </c:pt>
                <c:pt idx="179">
                  <c:v>297.12937702617108</c:v>
                </c:pt>
                <c:pt idx="180">
                  <c:v>311.66609167907075</c:v>
                </c:pt>
                <c:pt idx="181">
                  <c:v>318.19105046879861</c:v>
                </c:pt>
                <c:pt idx="182">
                  <c:v>325.24233383639404</c:v>
                </c:pt>
                <c:pt idx="183">
                  <c:v>332.18592275119011</c:v>
                </c:pt>
                <c:pt idx="184">
                  <c:v>332.25178626349032</c:v>
                </c:pt>
                <c:pt idx="185">
                  <c:v>349.96969039295846</c:v>
                </c:pt>
                <c:pt idx="186">
                  <c:v>356.76125153760006</c:v>
                </c:pt>
                <c:pt idx="187">
                  <c:v>366.98491154492621</c:v>
                </c:pt>
                <c:pt idx="188">
                  <c:v>385.00694827804324</c:v>
                </c:pt>
                <c:pt idx="189">
                  <c:v>377.8900602157193</c:v>
                </c:pt>
                <c:pt idx="190">
                  <c:v>381.97002342270918</c:v>
                </c:pt>
                <c:pt idx="191">
                  <c:v>401.47507852095066</c:v>
                </c:pt>
                <c:pt idx="192">
                  <c:v>356.30375335903193</c:v>
                </c:pt>
                <c:pt idx="193">
                  <c:v>392.02608804817839</c:v>
                </c:pt>
                <c:pt idx="194">
                  <c:v>407.96066674717218</c:v>
                </c:pt>
                <c:pt idx="195">
                  <c:v>413.48211333324178</c:v>
                </c:pt>
                <c:pt idx="196">
                  <c:v>442.34171471547677</c:v>
                </c:pt>
                <c:pt idx="197">
                  <c:v>380.25850078740274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82-4D84-A59E-3FC3EDA24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454264"/>
        <c:axId val="619454904"/>
        <c:extLst/>
      </c:lineChart>
      <c:dateAx>
        <c:axId val="619454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TIme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54904"/>
        <c:crosses val="autoZero"/>
        <c:auto val="1"/>
        <c:lblOffset val="100"/>
        <c:baseTimeUnit val="months"/>
      </c:dateAx>
      <c:valAx>
        <c:axId val="61945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Actual Buying Power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9454264"/>
        <c:crosses val="autoZero"/>
        <c:crossBetween val="between"/>
      </c:valAx>
      <c:valAx>
        <c:axId val="591378896"/>
        <c:scaling>
          <c:orientation val="minMax"/>
          <c:max val="0.51"/>
          <c:min val="0.5"/>
        </c:scaling>
        <c:delete val="0"/>
        <c:axPos val="r"/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375056"/>
        <c:crosses val="max"/>
        <c:crossBetween val="between"/>
      </c:valAx>
      <c:dateAx>
        <c:axId val="591375056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59137889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B0A8ACB-5C56-4470-AB0D-9CB61FAE98D2}">
  <sheetPr codeName="Chart2"/>
  <sheetViews>
    <sheetView zoomScale="80" workbookViewId="0" zoomToFit="1"/>
  </sheetViews>
  <sheetProtection algorithmName="SHA-512" hashValue="4y79zlm2fFmnVBmk6apTptjK1PrjXyeS46P+uK58yXBPLaOdNOXoXSLDrExJdf1BS2WqZqAeX568kkQJNgkKHQ==" saltValue="47dCvtiRDW55RkFrsfW4Lg==" spinCount="100000" content="1" objects="1"/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600437D-C43B-4989-BF50-4CC4F0729610}">
  <sheetPr codeName="Chart3"/>
  <sheetViews>
    <sheetView zoomScale="80" workbookViewId="0" zoomToFit="1"/>
  </sheetViews>
  <sheetProtection algorithmName="SHA-512" hashValue="x5u57VyKCg34veUEDCTXb4YbsYLgiGPJ+OU/gbBcZt5OXGWnp3l+EIlqAxbd1jbHRcyNbjPqnAprbYIBDIXaUg==" saltValue="4g8Qu6ncjtbFYQ92vVTgNg==" spinCount="100000" content="1" objects="1"/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D098E50-1399-44FF-A1E5-BE8C38A2E1A9}">
  <sheetPr codeName="Chart4"/>
  <sheetViews>
    <sheetView zoomScale="80" workbookViewId="0" zoomToFit="1"/>
  </sheetViews>
  <sheetProtection algorithmName="SHA-512" hashValue="yWVdvrA6SYSMDcOk9RyB/EKKRLqR8CBfifzdm6PrZtP+El/qenhvUDaBCN7vscPzPkiRU7J2N2+Tv0CKNeTTaw==" saltValue="JaeVyYwdQmsE31U5WwPGiA==" spinCount="100000" content="1" objects="1"/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E07972B6-304F-4DD4-82EA-1BF9A51717C2}">
  <sheetPr codeName="Chart5"/>
  <sheetViews>
    <sheetView zoomScale="80" workbookViewId="0" zoomToFit="1"/>
  </sheetViews>
  <sheetProtection algorithmName="SHA-512" hashValue="Y4G63n4MOFDsSCOHHcGm1myev2tWSG0PL2pOybh6+uVWLGPT/D6ul3vc0ZdQC+7lY1DxvjjZwezgKzvToRcDIQ==" saltValue="/YKriSk6A0yhf+uh581g1w==" spinCount="100000" content="1" objects="1"/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688824-01C9-4BE7-A8D7-2F4C394B93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71BCA98-DF0A-4629-9B3D-54476D27CF4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B43BB4-0C25-4403-9DD0-AEE8922799B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48700" cy="62769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C3DA94-6EB7-4C76-B243-388C80AC85C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522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7E83357-5305-481C-B094-E2A688DD9FA8}">
  <we:reference id="wa200000142" version="1.0.0.0" store="en-US" storeType="OMEX"/>
  <we:alternateReferences>
    <we:reference id="wa200000142" version="1.0.0.0" store="WA200000142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ber.org/cycles/cyclesmain.html" TargetMode="External"/><Relationship Id="rId2" Type="http://schemas.openxmlformats.org/officeDocument/2006/relationships/hyperlink" Target="https://data.bls.gov/cgi-bin/cpicalc.pl?cost1=100.00&amp;year1=197101&amp;year2=202001" TargetMode="External"/><Relationship Id="rId1" Type="http://schemas.openxmlformats.org/officeDocument/2006/relationships/hyperlink" Target="https://fred.stlouisfed.org/series/ASPUS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A665E-C04E-47B8-90A9-E085A370D5F0}">
  <sheetPr codeName="Sheet1"/>
  <dimension ref="A1:R270"/>
  <sheetViews>
    <sheetView tabSelected="1" zoomScale="70" zoomScaleNormal="70" workbookViewId="0">
      <selection activeCell="F7" sqref="F7"/>
    </sheetView>
  </sheetViews>
  <sheetFormatPr defaultColWidth="13.33203125" defaultRowHeight="14.4" x14ac:dyDescent="0.3"/>
  <cols>
    <col min="1" max="1" width="13.33203125" style="5" customWidth="1"/>
    <col min="2" max="7" width="16.5546875" style="3" customWidth="1"/>
    <col min="8" max="8" width="16.5546875" style="4" customWidth="1"/>
    <col min="9" max="9" width="16.5546875" style="3" customWidth="1"/>
    <col min="10" max="12" width="16.5546875" style="5" customWidth="1"/>
    <col min="13" max="13" width="16.6640625" style="5" customWidth="1"/>
    <col min="14" max="14" width="27.109375" style="5" bestFit="1" customWidth="1"/>
    <col min="15" max="16384" width="13.33203125" style="5"/>
  </cols>
  <sheetData>
    <row r="1" spans="2:15" ht="18.600000000000001" thickBot="1" x14ac:dyDescent="0.4">
      <c r="B1" s="105" t="s">
        <v>43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7"/>
    </row>
    <row r="2" spans="2:15" x14ac:dyDescent="0.3">
      <c r="B2" s="71" t="s">
        <v>51</v>
      </c>
      <c r="C2" s="86">
        <v>25934</v>
      </c>
      <c r="D2" s="87" t="str">
        <f>IF(YEAR(C11)&gt;YEAR(C2),"OK",IF(YEAR(C11)=YEAR(C2)*AND(MONTH(C11)&gt;MONTH(C2)),"OK","DATE TO BE EARLIER THEN BELOW"))</f>
        <v>OK</v>
      </c>
      <c r="E2" s="7"/>
      <c r="F2" s="88">
        <f>MATCH(C2,B60:B259,1)</f>
        <v>1</v>
      </c>
      <c r="G2" s="7"/>
      <c r="H2" s="7"/>
      <c r="I2" s="7"/>
      <c r="J2" s="35"/>
      <c r="K2" s="57"/>
      <c r="L2" s="57"/>
      <c r="M2" s="69"/>
      <c r="N2" s="55"/>
      <c r="O2" s="56"/>
    </row>
    <row r="3" spans="2:15" x14ac:dyDescent="0.3">
      <c r="B3" s="71" t="s">
        <v>53</v>
      </c>
      <c r="C3" s="1">
        <v>100</v>
      </c>
      <c r="D3" s="58" t="s">
        <v>22</v>
      </c>
      <c r="E3" s="7"/>
      <c r="F3" s="7"/>
      <c r="G3" s="7"/>
      <c r="H3" s="7"/>
      <c r="I3" s="7"/>
      <c r="J3" s="35"/>
      <c r="K3" s="57"/>
      <c r="L3" s="57"/>
      <c r="M3" s="69"/>
    </row>
    <row r="4" spans="2:15" x14ac:dyDescent="0.3">
      <c r="B4" s="71"/>
      <c r="C4" s="7"/>
      <c r="D4" s="7"/>
      <c r="E4" s="7"/>
      <c r="F4" s="1">
        <v>20</v>
      </c>
      <c r="G4" s="58" t="s">
        <v>11</v>
      </c>
      <c r="H4" s="7" t="s">
        <v>3</v>
      </c>
      <c r="I4" s="92">
        <f>F4/100*C3</f>
        <v>20</v>
      </c>
      <c r="J4" s="57" t="s">
        <v>0</v>
      </c>
      <c r="K4" s="57"/>
      <c r="L4" s="57"/>
      <c r="M4" s="69"/>
    </row>
    <row r="5" spans="2:15" x14ac:dyDescent="0.3">
      <c r="B5" s="71"/>
      <c r="C5" s="7"/>
      <c r="D5" s="7"/>
      <c r="E5" s="7"/>
      <c r="F5" s="1">
        <v>10</v>
      </c>
      <c r="G5" s="58" t="s">
        <v>12</v>
      </c>
      <c r="H5" s="7" t="s">
        <v>3</v>
      </c>
      <c r="I5" s="89">
        <f>F5/100*C3/VLOOKUP(C2,B60:K259,5,FALSE)</f>
        <v>0.26624068157614483</v>
      </c>
      <c r="J5" s="57" t="s">
        <v>8</v>
      </c>
      <c r="K5" s="57"/>
      <c r="L5" s="57"/>
      <c r="M5" s="69"/>
    </row>
    <row r="6" spans="2:15" x14ac:dyDescent="0.3">
      <c r="B6" s="71"/>
      <c r="C6" s="7"/>
      <c r="D6" s="7"/>
      <c r="E6" s="7"/>
      <c r="F6" s="1"/>
      <c r="G6" s="58" t="s">
        <v>24</v>
      </c>
      <c r="H6" s="7" t="s">
        <v>3</v>
      </c>
      <c r="I6" s="89" t="str">
        <f>IFERROR(F6/100*C3/VLOOKUP(C2,B219:K259,7,FALSE),"NOT AVAILABLE")</f>
        <v>NOT AVAILABLE</v>
      </c>
      <c r="J6" s="57" t="s">
        <v>21</v>
      </c>
      <c r="K6" s="57"/>
      <c r="L6" s="57"/>
      <c r="M6" s="69"/>
    </row>
    <row r="7" spans="2:15" x14ac:dyDescent="0.3">
      <c r="B7" s="71"/>
      <c r="C7" s="7"/>
      <c r="D7" s="7"/>
      <c r="E7" s="7"/>
      <c r="F7" s="1">
        <v>70</v>
      </c>
      <c r="G7" s="58" t="s">
        <v>13</v>
      </c>
      <c r="H7" s="7" t="s">
        <v>3</v>
      </c>
      <c r="I7" s="89">
        <f>IFERROR(F7/100*C3/VLOOKUP(C2,B59:I259,6,FALSE),"")</f>
        <v>0.75963103635377094</v>
      </c>
      <c r="J7" s="57" t="s">
        <v>9</v>
      </c>
      <c r="K7" s="57"/>
      <c r="L7" s="57"/>
      <c r="M7" s="69"/>
    </row>
    <row r="8" spans="2:15" x14ac:dyDescent="0.3">
      <c r="B8" s="71"/>
      <c r="C8" s="7"/>
      <c r="D8" s="58"/>
      <c r="E8" s="7"/>
      <c r="F8" s="62" t="str">
        <f>IF(SUM(F4:F7)&gt;100,"CHECK TOTAL PERCENTAGE TO BE 100",IF(SUM(F4:F7)&lt;100,"CHECK TOTAL PERCENTAGE TO BE 100","TOTAL = 100%"))</f>
        <v>TOTAL = 100%</v>
      </c>
      <c r="G8" s="7"/>
      <c r="H8" s="7"/>
      <c r="I8" s="7"/>
      <c r="J8" s="35"/>
      <c r="K8" s="57"/>
      <c r="L8" s="57"/>
      <c r="M8" s="69"/>
    </row>
    <row r="9" spans="2:15" x14ac:dyDescent="0.3">
      <c r="B9" s="71" t="s">
        <v>56</v>
      </c>
      <c r="C9" s="7"/>
      <c r="D9" s="58"/>
      <c r="E9" s="7"/>
      <c r="F9" s="64" t="str">
        <f>IFERROR(ROUNDDOWN(C3/VLOOKUP(C2,B120:K259,10,FALSE),0),"NOT AVAILABLE")</f>
        <v>NOT AVAILABLE</v>
      </c>
      <c r="G9" s="58" t="s">
        <v>23</v>
      </c>
      <c r="H9" s="53">
        <f>C2</f>
        <v>25934</v>
      </c>
      <c r="I9" s="7"/>
      <c r="J9" s="35"/>
      <c r="K9" s="57"/>
      <c r="L9" s="57"/>
      <c r="M9" s="69"/>
    </row>
    <row r="10" spans="2:15" x14ac:dyDescent="0.3">
      <c r="B10" s="71"/>
      <c r="C10" s="7"/>
      <c r="D10" s="58"/>
      <c r="E10" s="7"/>
      <c r="F10" s="64"/>
      <c r="G10" s="58"/>
      <c r="H10" s="53"/>
      <c r="I10" s="7"/>
      <c r="J10" s="35"/>
      <c r="K10" s="57"/>
      <c r="L10" s="57"/>
      <c r="M10" s="69"/>
    </row>
    <row r="11" spans="2:15" x14ac:dyDescent="0.3">
      <c r="B11" s="71" t="s">
        <v>52</v>
      </c>
      <c r="C11" s="2">
        <v>43922</v>
      </c>
      <c r="D11" s="87" t="str">
        <f>IF(YEAR(C11)&gt;YEAR(C2),"OK",IF(YEAR(C11)=YEAR(C2)*AND(MONTH(C11)&gt;MONTH(C2)),"OK","DATE TO BE LATER THEN ABOVE"))</f>
        <v>OK</v>
      </c>
      <c r="E11" s="7"/>
      <c r="F11" s="7"/>
      <c r="G11" s="7"/>
      <c r="H11" s="7"/>
      <c r="I11" s="7"/>
      <c r="J11" s="35"/>
      <c r="K11" s="57"/>
      <c r="L11" s="57"/>
      <c r="M11" s="69"/>
    </row>
    <row r="12" spans="2:15" x14ac:dyDescent="0.3">
      <c r="B12" s="71" t="s">
        <v>55</v>
      </c>
      <c r="C12" s="7"/>
      <c r="D12" s="7"/>
      <c r="E12" s="7"/>
      <c r="F12" s="7">
        <f>I4</f>
        <v>20</v>
      </c>
      <c r="G12" s="58" t="s">
        <v>6</v>
      </c>
      <c r="H12" s="7"/>
      <c r="I12" s="7"/>
      <c r="J12" s="35"/>
      <c r="K12" s="57"/>
      <c r="L12" s="57"/>
      <c r="M12" s="69"/>
    </row>
    <row r="13" spans="2:15" x14ac:dyDescent="0.3">
      <c r="B13" s="76"/>
      <c r="C13" s="7"/>
      <c r="D13" s="7"/>
      <c r="E13" s="7"/>
      <c r="F13" s="8">
        <f>I5*VLOOKUP(C11,B59:I259,5, FALSE)</f>
        <v>428.50638977635782</v>
      </c>
      <c r="G13" s="58" t="s">
        <v>4</v>
      </c>
      <c r="H13" s="7"/>
      <c r="I13" s="7"/>
      <c r="J13" s="35"/>
      <c r="K13" s="57"/>
      <c r="L13" s="57"/>
      <c r="M13" s="69"/>
    </row>
    <row r="14" spans="2:15" x14ac:dyDescent="0.3">
      <c r="B14" s="76"/>
      <c r="C14" s="7"/>
      <c r="D14" s="7"/>
      <c r="E14" s="7"/>
      <c r="F14" s="8" t="str">
        <f>IFERROR(I6*VLOOKUP(C11,B59:I259,7, FALSE),"NOT AVAILABLE")</f>
        <v>NOT AVAILABLE</v>
      </c>
      <c r="G14" s="58" t="s">
        <v>37</v>
      </c>
      <c r="H14" s="7"/>
      <c r="I14" s="7"/>
      <c r="J14" s="35"/>
      <c r="K14" s="57"/>
      <c r="L14" s="57"/>
      <c r="M14" s="69"/>
    </row>
    <row r="15" spans="2:15" x14ac:dyDescent="0.3">
      <c r="B15" s="76"/>
      <c r="C15" s="7"/>
      <c r="D15" s="7"/>
      <c r="E15" s="7"/>
      <c r="F15" s="8">
        <f>IFERROR(I7*VLOOKUP(C11,B59:I259,6, FALSE),"")</f>
        <v>2001.0808464460119</v>
      </c>
      <c r="G15" s="58" t="s">
        <v>5</v>
      </c>
      <c r="H15" s="7"/>
      <c r="I15" s="7"/>
      <c r="J15" s="57"/>
      <c r="K15" s="57"/>
      <c r="L15" s="57"/>
      <c r="M15" s="69"/>
    </row>
    <row r="16" spans="2:15" x14ac:dyDescent="0.3">
      <c r="B16" s="76"/>
      <c r="C16" s="7"/>
      <c r="D16" s="7"/>
      <c r="E16" s="7"/>
      <c r="F16" s="9" t="str">
        <f>"TOTAL CASH EQUIVALENT = $"&amp;ROUND(SUM(F12:F15),2)</f>
        <v>TOTAL CASH EQUIVALENT = $2449.59</v>
      </c>
      <c r="G16" s="58"/>
      <c r="H16" s="7"/>
      <c r="I16" s="7"/>
      <c r="J16" s="57"/>
      <c r="K16" s="57"/>
      <c r="L16" s="57"/>
      <c r="M16" s="69"/>
    </row>
    <row r="17" spans="2:13" x14ac:dyDescent="0.3">
      <c r="B17" s="76" t="s">
        <v>10</v>
      </c>
      <c r="C17" s="7"/>
      <c r="D17" s="7"/>
      <c r="E17" s="7"/>
      <c r="F17" s="7"/>
      <c r="G17" s="53">
        <f>C11</f>
        <v>43922</v>
      </c>
      <c r="H17" s="7"/>
      <c r="I17" s="63"/>
      <c r="J17" s="7"/>
      <c r="K17" s="57"/>
      <c r="L17" s="57"/>
      <c r="M17" s="69"/>
    </row>
    <row r="18" spans="2:13" x14ac:dyDescent="0.3">
      <c r="B18" s="76"/>
      <c r="C18" s="7"/>
      <c r="D18" s="7"/>
      <c r="E18" s="7"/>
      <c r="F18" s="85">
        <v>100</v>
      </c>
      <c r="G18" s="58" t="s">
        <v>19</v>
      </c>
      <c r="H18" s="7" t="s">
        <v>3</v>
      </c>
      <c r="I18" s="93">
        <f>F18/100*SUM(F12:F15)</f>
        <v>2449.5872362223699</v>
      </c>
      <c r="J18" s="57" t="s">
        <v>7</v>
      </c>
      <c r="K18" s="57"/>
      <c r="L18" s="57"/>
      <c r="M18" s="69"/>
    </row>
    <row r="19" spans="2:13" x14ac:dyDescent="0.3">
      <c r="B19" s="76"/>
      <c r="C19" s="7"/>
      <c r="D19" s="7"/>
      <c r="E19" s="7"/>
      <c r="F19" s="85">
        <v>100</v>
      </c>
      <c r="G19" s="58" t="s">
        <v>15</v>
      </c>
      <c r="H19" s="7" t="s">
        <v>3</v>
      </c>
      <c r="I19" s="60">
        <f>F19/100*SUM(F12:F15)/VLOOKUP(C11,B59:I259,5,FALSE)</f>
        <v>1.5219837811343919</v>
      </c>
      <c r="J19" s="57" t="s">
        <v>8</v>
      </c>
      <c r="K19" s="57"/>
      <c r="L19" s="57"/>
      <c r="M19" s="69"/>
    </row>
    <row r="20" spans="2:13" x14ac:dyDescent="0.3">
      <c r="B20" s="76"/>
      <c r="C20" s="7"/>
      <c r="D20" s="7"/>
      <c r="E20" s="7"/>
      <c r="F20" s="85">
        <v>100</v>
      </c>
      <c r="G20" s="58" t="s">
        <v>16</v>
      </c>
      <c r="H20" s="7" t="s">
        <v>3</v>
      </c>
      <c r="I20" s="60">
        <f>F20/100*SUM(F12:F15)/VLOOKUP(C11,B59:I259,6,FALSE)</f>
        <v>0.92988871199051348</v>
      </c>
      <c r="J20" s="57" t="s">
        <v>9</v>
      </c>
      <c r="K20" s="57"/>
      <c r="L20" s="57"/>
      <c r="M20" s="69"/>
    </row>
    <row r="21" spans="2:13" x14ac:dyDescent="0.3">
      <c r="B21" s="76"/>
      <c r="C21" s="7"/>
      <c r="D21" s="7"/>
      <c r="E21" s="7"/>
      <c r="F21" s="85">
        <v>100</v>
      </c>
      <c r="G21" s="58" t="s">
        <v>20</v>
      </c>
      <c r="H21" s="7" t="s">
        <v>3</v>
      </c>
      <c r="I21" s="60">
        <f>IFERROR(F21/100*SUM(F12:F15)/VLOOKUP(C11,B59:J259,7,FALSE),"")</f>
        <v>0.37889980452008815</v>
      </c>
      <c r="J21" s="57" t="s">
        <v>21</v>
      </c>
      <c r="K21" s="57"/>
      <c r="L21" s="57"/>
      <c r="M21" s="69"/>
    </row>
    <row r="22" spans="2:13" x14ac:dyDescent="0.3">
      <c r="B22" s="76"/>
      <c r="C22" s="7"/>
      <c r="D22" s="7"/>
      <c r="E22" s="7"/>
      <c r="F22" s="85">
        <v>100</v>
      </c>
      <c r="G22" s="58" t="s">
        <v>17</v>
      </c>
      <c r="H22" s="7" t="s">
        <v>3</v>
      </c>
      <c r="I22" s="60">
        <f>F22/100*SUM(F12:F15)/VLOOKUP(C11,B59:J259,9,FALSE)*100</f>
        <v>0.63658711960040792</v>
      </c>
      <c r="J22" s="58" t="s">
        <v>14</v>
      </c>
      <c r="K22" s="57"/>
      <c r="L22" s="57"/>
      <c r="M22" s="69"/>
    </row>
    <row r="23" spans="2:13" x14ac:dyDescent="0.3">
      <c r="B23" s="71" t="s">
        <v>56</v>
      </c>
      <c r="C23" s="7"/>
      <c r="D23" s="7"/>
      <c r="E23" s="7"/>
      <c r="F23" s="64">
        <f>ROUNDDOWN(SUM(F12:F15)/VLOOKUP(C11,B120:K259,10,FALSE),0)</f>
        <v>432</v>
      </c>
      <c r="G23" s="58" t="s">
        <v>23</v>
      </c>
      <c r="H23" s="53">
        <f>C11</f>
        <v>43922</v>
      </c>
      <c r="I23" s="5"/>
      <c r="J23" s="35"/>
      <c r="K23" s="57"/>
      <c r="L23" s="57"/>
      <c r="M23" s="69"/>
    </row>
    <row r="24" spans="2:13" x14ac:dyDescent="0.3">
      <c r="B24" s="76"/>
      <c r="C24" s="7"/>
      <c r="D24" s="7"/>
      <c r="E24" s="7"/>
      <c r="F24" s="85"/>
      <c r="G24" s="58"/>
      <c r="H24" s="7"/>
      <c r="I24" s="60"/>
      <c r="J24" s="58"/>
      <c r="K24" s="57"/>
      <c r="L24" s="57"/>
      <c r="M24" s="69"/>
    </row>
    <row r="25" spans="2:13" ht="15" thickBot="1" x14ac:dyDescent="0.35">
      <c r="B25" s="90"/>
      <c r="C25" s="44"/>
      <c r="D25" s="44"/>
      <c r="E25" s="44"/>
      <c r="F25" s="44"/>
      <c r="G25" s="80"/>
      <c r="H25" s="44"/>
      <c r="I25" s="44"/>
      <c r="J25" s="91"/>
      <c r="K25" s="80"/>
      <c r="L25" s="74"/>
      <c r="M25" s="75"/>
    </row>
    <row r="26" spans="2:13" ht="18.600000000000001" thickBot="1" x14ac:dyDescent="0.4">
      <c r="B26" s="102" t="s">
        <v>68</v>
      </c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4"/>
    </row>
    <row r="27" spans="2:13" x14ac:dyDescent="0.3">
      <c r="B27" s="19" t="s">
        <v>39</v>
      </c>
      <c r="C27" s="57">
        <f>C3</f>
        <v>100</v>
      </c>
      <c r="D27" s="7"/>
      <c r="E27" s="7"/>
      <c r="F27" s="9"/>
      <c r="G27" s="58"/>
      <c r="H27" s="7"/>
      <c r="I27" s="7"/>
      <c r="J27" s="35"/>
      <c r="K27" s="57"/>
      <c r="L27" s="57"/>
      <c r="M27" s="69"/>
    </row>
    <row r="28" spans="2:13" x14ac:dyDescent="0.3">
      <c r="B28" s="19" t="s">
        <v>40</v>
      </c>
      <c r="C28" s="57">
        <f>SUM(F12:F15)</f>
        <v>2449.5872362223699</v>
      </c>
      <c r="D28" s="7"/>
      <c r="E28" s="7"/>
      <c r="F28" s="9"/>
      <c r="G28" s="58"/>
      <c r="H28" s="7"/>
      <c r="I28" s="7"/>
      <c r="J28" s="35"/>
      <c r="K28" s="57"/>
      <c r="L28" s="57"/>
      <c r="M28" s="69"/>
    </row>
    <row r="29" spans="2:13" x14ac:dyDescent="0.3">
      <c r="B29" s="19" t="s">
        <v>38</v>
      </c>
      <c r="C29" s="57">
        <f>YEAR(C11)-YEAR(C2)</f>
        <v>49</v>
      </c>
      <c r="D29" s="7"/>
      <c r="E29" s="7"/>
      <c r="F29" s="9"/>
      <c r="G29" s="58"/>
      <c r="H29" s="7"/>
      <c r="I29" s="7"/>
      <c r="J29" s="57"/>
      <c r="K29" s="57"/>
      <c r="L29" s="57"/>
      <c r="M29" s="69"/>
    </row>
    <row r="30" spans="2:13" x14ac:dyDescent="0.3">
      <c r="B30" s="19" t="s">
        <v>41</v>
      </c>
      <c r="C30" s="57" t="s">
        <v>42</v>
      </c>
      <c r="D30" s="7"/>
      <c r="E30" s="7"/>
      <c r="F30" s="7"/>
      <c r="G30" s="58"/>
      <c r="H30" s="7"/>
      <c r="I30" s="7"/>
      <c r="J30" s="57"/>
      <c r="K30" s="57"/>
      <c r="L30" s="57"/>
      <c r="M30" s="69"/>
    </row>
    <row r="31" spans="2:13" x14ac:dyDescent="0.3">
      <c r="B31" s="76" t="s">
        <v>73</v>
      </c>
      <c r="C31" s="7"/>
      <c r="D31" s="7"/>
      <c r="E31" s="7" t="s">
        <v>3</v>
      </c>
      <c r="F31" s="10">
        <f>((C28/C27)^(1/C29))-1</f>
        <v>6.7453178917720402E-2</v>
      </c>
      <c r="G31" s="58"/>
      <c r="H31" s="7"/>
      <c r="I31" s="59"/>
      <c r="J31" s="57"/>
      <c r="K31" s="57"/>
      <c r="L31" s="7"/>
      <c r="M31" s="20"/>
    </row>
    <row r="32" spans="2:13" x14ac:dyDescent="0.3">
      <c r="B32" s="76"/>
      <c r="C32" s="7"/>
      <c r="D32" s="7"/>
      <c r="E32" s="7"/>
      <c r="F32" s="10"/>
      <c r="G32" s="58"/>
      <c r="H32" s="7"/>
      <c r="I32" s="59"/>
      <c r="J32" s="57"/>
      <c r="K32" s="57"/>
      <c r="L32" s="7"/>
      <c r="M32" s="20"/>
    </row>
    <row r="33" spans="2:13" x14ac:dyDescent="0.3">
      <c r="B33" s="19" t="s">
        <v>39</v>
      </c>
      <c r="C33" s="57">
        <f>C27</f>
        <v>100</v>
      </c>
      <c r="D33" s="7"/>
      <c r="E33" s="58"/>
      <c r="F33" s="62"/>
      <c r="G33" s="58"/>
      <c r="H33" s="7"/>
      <c r="I33" s="61"/>
      <c r="J33" s="35"/>
      <c r="K33" s="57"/>
      <c r="L33" s="57"/>
      <c r="M33" s="69"/>
    </row>
    <row r="34" spans="2:13" x14ac:dyDescent="0.3">
      <c r="B34" s="19" t="s">
        <v>40</v>
      </c>
      <c r="C34" s="57">
        <f>F53</f>
        <v>380.25850078740274</v>
      </c>
      <c r="D34" s="7"/>
      <c r="E34" s="58"/>
      <c r="F34" s="62"/>
      <c r="G34" s="58"/>
      <c r="H34" s="7"/>
      <c r="I34" s="61"/>
      <c r="J34" s="35"/>
      <c r="K34" s="57"/>
      <c r="L34" s="57"/>
      <c r="M34" s="69"/>
    </row>
    <row r="35" spans="2:13" x14ac:dyDescent="0.3">
      <c r="B35" s="19" t="s">
        <v>38</v>
      </c>
      <c r="C35" s="57">
        <f>C29</f>
        <v>49</v>
      </c>
      <c r="D35" s="7"/>
      <c r="E35" s="58"/>
      <c r="F35" s="62"/>
      <c r="G35" s="58"/>
      <c r="H35" s="7"/>
      <c r="I35" s="61"/>
      <c r="J35" s="35"/>
      <c r="K35" s="57"/>
      <c r="L35" s="57"/>
      <c r="M35" s="69"/>
    </row>
    <row r="36" spans="2:13" x14ac:dyDescent="0.3">
      <c r="B36" s="19" t="s">
        <v>41</v>
      </c>
      <c r="C36" s="57" t="s">
        <v>42</v>
      </c>
      <c r="D36" s="7"/>
      <c r="E36" s="58"/>
      <c r="F36" s="62"/>
      <c r="G36" s="58"/>
      <c r="H36" s="7"/>
      <c r="I36" s="61"/>
      <c r="J36" s="35"/>
      <c r="K36" s="57"/>
      <c r="L36" s="57"/>
      <c r="M36" s="69"/>
    </row>
    <row r="37" spans="2:13" x14ac:dyDescent="0.3">
      <c r="B37" s="70" t="s">
        <v>72</v>
      </c>
      <c r="C37" s="7"/>
      <c r="D37" s="7"/>
      <c r="E37" s="7" t="s">
        <v>3</v>
      </c>
      <c r="F37" s="10">
        <f>((C34/C33)^(1/C35))-1</f>
        <v>2.7633717876238251E-2</v>
      </c>
      <c r="G37" s="7"/>
      <c r="H37" s="63"/>
      <c r="I37" s="7"/>
      <c r="J37" s="35"/>
      <c r="K37" s="57"/>
      <c r="L37" s="57"/>
      <c r="M37" s="69"/>
    </row>
    <row r="38" spans="2:13" ht="15" thickBot="1" x14ac:dyDescent="0.35">
      <c r="B38" s="78"/>
      <c r="C38" s="44"/>
      <c r="D38" s="79"/>
      <c r="E38" s="80"/>
      <c r="F38" s="81"/>
      <c r="G38" s="80"/>
      <c r="H38" s="44"/>
      <c r="I38" s="79"/>
      <c r="J38" s="82"/>
      <c r="K38" s="74"/>
      <c r="L38" s="74"/>
      <c r="M38" s="75"/>
    </row>
    <row r="39" spans="2:13" ht="18.600000000000001" thickBot="1" x14ac:dyDescent="0.4">
      <c r="B39" s="102" t="s">
        <v>69</v>
      </c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4"/>
    </row>
    <row r="40" spans="2:13" x14ac:dyDescent="0.3">
      <c r="B40" s="83" t="s">
        <v>58</v>
      </c>
      <c r="C40" s="65"/>
      <c r="D40" s="54">
        <f>C2</f>
        <v>25934</v>
      </c>
      <c r="E40" s="65" t="s">
        <v>3</v>
      </c>
      <c r="F40" s="65">
        <f>VLOOKUP(C2,B59:I259,8,FALSE)</f>
        <v>100</v>
      </c>
      <c r="G40" s="65"/>
      <c r="H40" s="65"/>
      <c r="I40" s="65"/>
      <c r="J40" s="66"/>
      <c r="K40" s="67"/>
      <c r="L40" s="67"/>
      <c r="M40" s="68"/>
    </row>
    <row r="41" spans="2:13" x14ac:dyDescent="0.3">
      <c r="B41" s="76" t="s">
        <v>58</v>
      </c>
      <c r="C41" s="7"/>
      <c r="D41" s="53">
        <f>C11</f>
        <v>43922</v>
      </c>
      <c r="E41" s="7" t="s">
        <v>3</v>
      </c>
      <c r="F41" s="7">
        <f>VLOOKUP(C11,B59:I259,8,FALSE)</f>
        <v>644.19000000000005</v>
      </c>
      <c r="G41" s="7"/>
      <c r="H41" s="7"/>
      <c r="I41" s="7"/>
      <c r="J41" s="35"/>
      <c r="K41" s="57"/>
      <c r="L41" s="57"/>
      <c r="M41" s="69"/>
    </row>
    <row r="42" spans="2:13" x14ac:dyDescent="0.3">
      <c r="B42" s="76" t="s">
        <v>54</v>
      </c>
      <c r="C42" s="7"/>
      <c r="D42" s="7"/>
      <c r="E42" s="53" t="s">
        <v>3</v>
      </c>
      <c r="F42" s="84">
        <f>(F41-F40)/F40*100</f>
        <v>544.19000000000005</v>
      </c>
      <c r="G42" s="7" t="s">
        <v>2</v>
      </c>
      <c r="H42" s="7"/>
      <c r="I42" s="7"/>
      <c r="J42" s="35"/>
      <c r="K42" s="57"/>
      <c r="L42" s="57"/>
      <c r="M42" s="69"/>
    </row>
    <row r="43" spans="2:13" x14ac:dyDescent="0.3">
      <c r="B43" s="76"/>
      <c r="C43" s="7"/>
      <c r="D43" s="7"/>
      <c r="E43" s="53"/>
      <c r="F43" s="84"/>
      <c r="G43" s="7"/>
      <c r="H43" s="7"/>
      <c r="I43" s="7"/>
      <c r="J43" s="35"/>
      <c r="K43" s="57"/>
      <c r="L43" s="57"/>
      <c r="M43" s="69"/>
    </row>
    <row r="44" spans="2:13" x14ac:dyDescent="0.3">
      <c r="B44" s="96" t="s">
        <v>64</v>
      </c>
      <c r="C44" s="7"/>
      <c r="D44" s="53">
        <f>D40</f>
        <v>25934</v>
      </c>
      <c r="E44" s="3" t="s">
        <v>3</v>
      </c>
      <c r="F44" s="93">
        <f>C3</f>
        <v>100</v>
      </c>
      <c r="G44" s="7"/>
      <c r="H44" s="5"/>
      <c r="I44" s="7"/>
      <c r="K44" s="57"/>
      <c r="L44" s="57"/>
      <c r="M44" s="69"/>
    </row>
    <row r="45" spans="2:13" x14ac:dyDescent="0.3">
      <c r="B45" s="76" t="s">
        <v>65</v>
      </c>
      <c r="C45" s="7"/>
      <c r="D45" s="53">
        <f>D41</f>
        <v>43922</v>
      </c>
      <c r="E45" s="53" t="s">
        <v>66</v>
      </c>
      <c r="F45" s="93">
        <f>SUM(F44)*(1+F42/100)</f>
        <v>644.19000000000005</v>
      </c>
      <c r="G45" s="58" t="s">
        <v>67</v>
      </c>
      <c r="H45" s="7"/>
      <c r="I45" s="95">
        <f>D40</f>
        <v>25934</v>
      </c>
      <c r="J45" s="35"/>
      <c r="K45" s="57"/>
      <c r="L45" s="57"/>
      <c r="M45" s="69"/>
    </row>
    <row r="46" spans="2:13" x14ac:dyDescent="0.3">
      <c r="B46" s="76"/>
      <c r="C46" s="7"/>
      <c r="D46" s="53"/>
      <c r="E46" s="53"/>
      <c r="F46" s="93"/>
      <c r="G46" s="7"/>
      <c r="H46" s="7"/>
      <c r="I46" s="7"/>
      <c r="J46" s="35"/>
      <c r="K46" s="57"/>
      <c r="L46" s="57"/>
      <c r="M46" s="69"/>
    </row>
    <row r="47" spans="2:13" x14ac:dyDescent="0.3">
      <c r="B47" s="94" t="s">
        <v>59</v>
      </c>
      <c r="C47" s="7"/>
      <c r="D47" s="7"/>
      <c r="E47" s="53"/>
      <c r="F47" s="84"/>
      <c r="G47" s="7"/>
      <c r="H47" s="7"/>
      <c r="I47" s="7"/>
      <c r="J47" s="35"/>
      <c r="K47" s="57"/>
      <c r="L47" s="57"/>
      <c r="M47" s="69"/>
    </row>
    <row r="48" spans="2:13" x14ac:dyDescent="0.3">
      <c r="B48" s="96" t="s">
        <v>64</v>
      </c>
      <c r="C48" s="7"/>
      <c r="D48" s="53">
        <f>D41</f>
        <v>43922</v>
      </c>
      <c r="E48" s="3" t="s">
        <v>3</v>
      </c>
      <c r="F48" s="93">
        <f>F44</f>
        <v>100</v>
      </c>
      <c r="G48" s="7"/>
      <c r="H48" s="7"/>
      <c r="I48" s="7"/>
      <c r="J48" s="35"/>
      <c r="K48" s="57"/>
      <c r="L48" s="57"/>
      <c r="M48" s="69"/>
    </row>
    <row r="49" spans="1:18" x14ac:dyDescent="0.3">
      <c r="B49" s="76" t="s">
        <v>70</v>
      </c>
      <c r="C49" s="7"/>
      <c r="D49" s="53"/>
      <c r="E49" s="3" t="s">
        <v>3</v>
      </c>
      <c r="F49" s="93">
        <f>SUM(F44)/(1+F42/100)</f>
        <v>15.523370434188671</v>
      </c>
      <c r="G49" s="58" t="s">
        <v>63</v>
      </c>
      <c r="H49" s="93"/>
      <c r="I49" s="53">
        <f>D40</f>
        <v>25934</v>
      </c>
      <c r="J49" s="95"/>
      <c r="K49" s="57"/>
      <c r="L49" s="57"/>
      <c r="M49" s="69"/>
    </row>
    <row r="50" spans="1:18" x14ac:dyDescent="0.3">
      <c r="B50" s="76"/>
      <c r="C50" s="7"/>
      <c r="D50" s="53"/>
      <c r="E50" s="5"/>
      <c r="F50" s="93" t="s">
        <v>61</v>
      </c>
      <c r="G50" s="58"/>
      <c r="H50" s="93"/>
      <c r="I50" s="53"/>
      <c r="J50" s="95"/>
      <c r="K50" s="57"/>
      <c r="L50" s="57"/>
      <c r="M50" s="69"/>
    </row>
    <row r="51" spans="1:18" x14ac:dyDescent="0.3">
      <c r="B51" s="94" t="s">
        <v>60</v>
      </c>
      <c r="C51" s="7"/>
      <c r="D51" s="53"/>
      <c r="E51" s="5"/>
      <c r="F51" s="93"/>
      <c r="G51" s="7"/>
      <c r="H51" s="93"/>
      <c r="I51" s="7"/>
      <c r="J51" s="95"/>
      <c r="K51" s="57"/>
      <c r="L51" s="57"/>
      <c r="M51" s="69"/>
    </row>
    <row r="52" spans="1:18" x14ac:dyDescent="0.3">
      <c r="B52" s="96" t="s">
        <v>62</v>
      </c>
      <c r="C52" s="7"/>
      <c r="D52" s="53">
        <f>D41</f>
        <v>43922</v>
      </c>
      <c r="E52" s="3" t="s">
        <v>3</v>
      </c>
      <c r="F52" s="93">
        <f>SUM(F12:F15)</f>
        <v>2449.5872362223699</v>
      </c>
      <c r="G52" s="7"/>
      <c r="H52" s="93"/>
      <c r="I52" s="7"/>
      <c r="J52" s="95"/>
      <c r="K52" s="57"/>
      <c r="L52" s="57"/>
      <c r="M52" s="69"/>
      <c r="O52" s="97"/>
      <c r="P52" s="97"/>
      <c r="Q52" s="97"/>
      <c r="R52" s="97"/>
    </row>
    <row r="53" spans="1:18" x14ac:dyDescent="0.3">
      <c r="B53" s="76" t="s">
        <v>71</v>
      </c>
      <c r="C53" s="7"/>
      <c r="D53" s="53"/>
      <c r="E53" s="3" t="s">
        <v>3</v>
      </c>
      <c r="F53" s="93">
        <f>SUM(F12:F15)/(1+F42/100)</f>
        <v>380.25850078740274</v>
      </c>
      <c r="G53" s="58" t="s">
        <v>63</v>
      </c>
      <c r="H53" s="7"/>
      <c r="I53" s="53">
        <f>C2</f>
        <v>25934</v>
      </c>
      <c r="K53" s="57"/>
      <c r="L53" s="57"/>
      <c r="M53" s="69"/>
      <c r="O53" s="97"/>
      <c r="P53" s="97"/>
      <c r="Q53" s="97"/>
      <c r="R53" s="97"/>
    </row>
    <row r="54" spans="1:18" x14ac:dyDescent="0.3">
      <c r="B54" s="77"/>
      <c r="C54" s="7"/>
      <c r="D54" s="61"/>
      <c r="E54" s="58"/>
      <c r="F54" s="62" t="str">
        <f>IF(SUM(F12:F15)&gt;C3,IF(F53&gt;C3,"You've maintained your buying power","You've gained more dollars but lost in buying power"),"You've lost both your dollars and buying power")</f>
        <v>You've maintained your buying power</v>
      </c>
      <c r="G54" s="58"/>
      <c r="H54" s="7"/>
      <c r="I54" s="61"/>
      <c r="J54" s="35"/>
      <c r="K54" s="57"/>
      <c r="L54" s="57"/>
      <c r="M54" s="69"/>
      <c r="O54" s="97"/>
      <c r="P54" s="97"/>
      <c r="Q54" s="97"/>
      <c r="R54" s="97"/>
    </row>
    <row r="55" spans="1:18" ht="15" thickBot="1" x14ac:dyDescent="0.35">
      <c r="B55" s="72"/>
      <c r="C55" s="44"/>
      <c r="D55" s="44"/>
      <c r="E55" s="44"/>
      <c r="F55" s="44"/>
      <c r="G55" s="44"/>
      <c r="H55" s="73"/>
      <c r="I55" s="44"/>
      <c r="J55" s="74"/>
      <c r="K55" s="74"/>
      <c r="L55" s="74"/>
      <c r="M55" s="75"/>
      <c r="O55" s="97"/>
      <c r="P55" s="97"/>
      <c r="Q55" s="97"/>
      <c r="R55" s="97"/>
    </row>
    <row r="56" spans="1:18" x14ac:dyDescent="0.3">
      <c r="B56" s="7"/>
      <c r="C56" s="7"/>
      <c r="D56" s="7"/>
      <c r="E56" s="7"/>
      <c r="F56" s="7"/>
      <c r="G56" s="7"/>
      <c r="H56" s="63"/>
      <c r="I56" s="7"/>
      <c r="J56" s="57"/>
      <c r="K56" s="57"/>
      <c r="L56" s="57"/>
      <c r="M56" s="57"/>
      <c r="O56" s="97"/>
      <c r="P56" s="97"/>
      <c r="Q56" s="97"/>
      <c r="R56" s="97"/>
    </row>
    <row r="57" spans="1:18" x14ac:dyDescent="0.3">
      <c r="B57" s="7"/>
      <c r="C57" s="7"/>
      <c r="D57" s="7"/>
      <c r="E57" s="7"/>
      <c r="F57" s="7"/>
      <c r="G57" s="7"/>
      <c r="H57" s="63"/>
      <c r="I57" s="7"/>
      <c r="J57" s="57"/>
      <c r="K57" s="57"/>
      <c r="L57" s="57"/>
      <c r="M57" s="57"/>
      <c r="O57" s="97"/>
      <c r="P57" s="97"/>
      <c r="Q57" s="97"/>
      <c r="R57" s="97"/>
    </row>
    <row r="58" spans="1:18" ht="15" thickBot="1" x14ac:dyDescent="0.35">
      <c r="A58" s="3"/>
      <c r="E58" s="4"/>
      <c r="G58" s="5"/>
      <c r="H58" s="5"/>
      <c r="I58" s="5"/>
      <c r="O58" s="97"/>
      <c r="P58" s="97"/>
      <c r="Q58" s="97"/>
      <c r="R58" s="97"/>
    </row>
    <row r="59" spans="1:18" ht="29.4" thickBot="1" x14ac:dyDescent="0.35">
      <c r="B59" s="110" t="s">
        <v>27</v>
      </c>
      <c r="C59" s="111"/>
      <c r="D59" s="11" t="s">
        <v>46</v>
      </c>
      <c r="E59" s="12" t="s">
        <v>45</v>
      </c>
      <c r="F59" s="13" t="s">
        <v>34</v>
      </c>
      <c r="G59" s="14" t="s">
        <v>32</v>
      </c>
      <c r="H59" s="11" t="s">
        <v>33</v>
      </c>
      <c r="I59" s="13" t="s">
        <v>1</v>
      </c>
      <c r="J59" s="14" t="s">
        <v>49</v>
      </c>
      <c r="K59" s="11" t="s">
        <v>18</v>
      </c>
      <c r="L59" s="15" t="s">
        <v>48</v>
      </c>
      <c r="M59" s="15" t="s">
        <v>50</v>
      </c>
      <c r="N59" s="16"/>
      <c r="O59" s="97"/>
      <c r="P59" s="97"/>
      <c r="Q59" s="97"/>
      <c r="R59" s="97"/>
    </row>
    <row r="60" spans="1:18" x14ac:dyDescent="0.3">
      <c r="B60" s="100">
        <v>25934</v>
      </c>
      <c r="C60" s="101"/>
      <c r="D60" s="17"/>
      <c r="E60" s="18">
        <f>IF($C$2=B60,$I$4+$I$5*F60+IFERROR($I$6*H60,0)+$I$7*G60,"")</f>
        <v>100</v>
      </c>
      <c r="F60" s="19">
        <v>37.56</v>
      </c>
      <c r="G60" s="7">
        <v>92.15</v>
      </c>
      <c r="H60" s="20"/>
      <c r="I60" s="21">
        <v>100</v>
      </c>
      <c r="J60" s="22">
        <v>27300</v>
      </c>
      <c r="K60" s="23" t="s">
        <v>25</v>
      </c>
      <c r="L60" s="24">
        <f>IF(E60="","",(E60/J60))</f>
        <v>3.663003663003663E-3</v>
      </c>
      <c r="M60" s="25">
        <f t="shared" ref="M60:M91" si="0">IF(E60="","",E60*VLOOKUP($C$2,$B$60:$I$259,8,FALSE)/I60)</f>
        <v>100</v>
      </c>
      <c r="N60" s="26"/>
      <c r="O60" s="97"/>
      <c r="P60" s="97"/>
      <c r="Q60" s="97"/>
      <c r="R60" s="97"/>
    </row>
    <row r="61" spans="1:18" x14ac:dyDescent="0.3">
      <c r="B61" s="98">
        <v>26024</v>
      </c>
      <c r="C61" s="99"/>
      <c r="D61" s="27"/>
      <c r="E61" s="28">
        <f t="shared" ref="E61:E92" si="1">IF($C$2=B61,$I$4+$I$5*F61+IFERROR($I$6*H61,0)+$I$7*G61,IF(E60="",IF($C$11=B61,$I$4+$I$5*F61+IFERROR($I$6*H61,0)+$I$7*G61,""),IF($C$11=B60,"",$I$4+$I$5*F61+IFERROR($I$6*H61,0)+$I$7*G61)))</f>
        <v>106.58197583811642</v>
      </c>
      <c r="F61" s="29">
        <v>39</v>
      </c>
      <c r="G61" s="30">
        <v>100.31</v>
      </c>
      <c r="H61" s="20"/>
      <c r="I61" s="31">
        <v>100.75</v>
      </c>
      <c r="J61" s="32">
        <v>28600</v>
      </c>
      <c r="K61" s="20" t="s">
        <v>25</v>
      </c>
      <c r="L61" s="33">
        <f t="shared" ref="L61:L124" si="2">IF(E61="","",(E61/J61))</f>
        <v>3.7266425118222526E-3</v>
      </c>
      <c r="M61" s="28">
        <f t="shared" si="0"/>
        <v>105.788561625922</v>
      </c>
      <c r="N61" s="34"/>
      <c r="O61" s="97"/>
      <c r="P61" s="97"/>
      <c r="Q61" s="97"/>
      <c r="R61" s="97"/>
    </row>
    <row r="62" spans="1:18" x14ac:dyDescent="0.3">
      <c r="B62" s="98">
        <v>26115</v>
      </c>
      <c r="C62" s="99"/>
      <c r="D62" s="27"/>
      <c r="E62" s="28">
        <f t="shared" si="1"/>
        <v>105.71839478971464</v>
      </c>
      <c r="F62" s="29">
        <v>40.35</v>
      </c>
      <c r="G62" s="30">
        <v>98.7</v>
      </c>
      <c r="H62" s="20"/>
      <c r="I62" s="31">
        <v>102.26</v>
      </c>
      <c r="J62" s="32">
        <v>28300</v>
      </c>
      <c r="K62" s="20" t="s">
        <v>25</v>
      </c>
      <c r="L62" s="33">
        <f t="shared" si="2"/>
        <v>3.7356323247248989E-3</v>
      </c>
      <c r="M62" s="28">
        <f t="shared" si="0"/>
        <v>103.38196243860223</v>
      </c>
      <c r="N62" s="34"/>
      <c r="O62" s="97"/>
      <c r="P62" s="97"/>
      <c r="Q62" s="97"/>
      <c r="R62" s="97"/>
    </row>
    <row r="63" spans="1:18" x14ac:dyDescent="0.3">
      <c r="B63" s="98">
        <v>26207</v>
      </c>
      <c r="C63" s="99"/>
      <c r="D63" s="27"/>
      <c r="E63" s="28">
        <f t="shared" si="1"/>
        <v>106.04663155698937</v>
      </c>
      <c r="F63" s="29">
        <v>42.61</v>
      </c>
      <c r="G63" s="35">
        <v>98.34</v>
      </c>
      <c r="H63" s="20"/>
      <c r="I63" s="31">
        <v>102.76</v>
      </c>
      <c r="J63" s="32">
        <v>28200</v>
      </c>
      <c r="K63" s="20" t="s">
        <v>25</v>
      </c>
      <c r="L63" s="33">
        <f t="shared" si="2"/>
        <v>3.76051884953863E-3</v>
      </c>
      <c r="M63" s="28">
        <f t="shared" si="0"/>
        <v>103.19835690637345</v>
      </c>
      <c r="N63" s="34"/>
      <c r="O63" s="97"/>
      <c r="P63" s="97"/>
      <c r="Q63" s="97"/>
      <c r="R63" s="97"/>
    </row>
    <row r="64" spans="1:18" x14ac:dyDescent="0.3">
      <c r="B64" s="98">
        <v>26299</v>
      </c>
      <c r="C64" s="99"/>
      <c r="D64" s="27"/>
      <c r="E64" s="28">
        <f t="shared" si="1"/>
        <v>109.16681343852368</v>
      </c>
      <c r="F64" s="19">
        <v>43.63</v>
      </c>
      <c r="G64" s="35">
        <v>102.09</v>
      </c>
      <c r="H64" s="20"/>
      <c r="I64" s="31">
        <v>103.27</v>
      </c>
      <c r="J64" s="32">
        <v>29000</v>
      </c>
      <c r="K64" s="20" t="s">
        <v>25</v>
      </c>
      <c r="L64" s="33">
        <f t="shared" si="2"/>
        <v>3.7643728771904715E-3</v>
      </c>
      <c r="M64" s="28">
        <f t="shared" si="0"/>
        <v>105.71009338483942</v>
      </c>
      <c r="N64" s="34"/>
      <c r="O64" s="97"/>
      <c r="P64" s="97"/>
      <c r="Q64" s="97"/>
      <c r="R64" s="97"/>
    </row>
    <row r="65" spans="2:18" x14ac:dyDescent="0.3">
      <c r="B65" s="98">
        <v>26390</v>
      </c>
      <c r="C65" s="99"/>
      <c r="D65" s="27"/>
      <c r="E65" s="28">
        <f t="shared" si="1"/>
        <v>114.36375700127761</v>
      </c>
      <c r="F65" s="29">
        <v>48.57</v>
      </c>
      <c r="G65" s="30">
        <v>107.2</v>
      </c>
      <c r="H65" s="20"/>
      <c r="I65" s="19">
        <v>104.27</v>
      </c>
      <c r="J65" s="32">
        <v>29400</v>
      </c>
      <c r="K65" s="20" t="s">
        <v>25</v>
      </c>
      <c r="L65" s="33">
        <f t="shared" si="2"/>
        <v>3.8899237075264493E-3</v>
      </c>
      <c r="M65" s="28">
        <f t="shared" si="0"/>
        <v>109.6804037606959</v>
      </c>
      <c r="N65" s="34"/>
      <c r="O65" s="97"/>
      <c r="P65" s="97"/>
      <c r="Q65" s="97"/>
      <c r="R65" s="97"/>
    </row>
    <row r="66" spans="2:18" x14ac:dyDescent="0.3">
      <c r="B66" s="98">
        <v>26481</v>
      </c>
      <c r="C66" s="99"/>
      <c r="D66" s="27"/>
      <c r="E66" s="28">
        <f t="shared" si="1"/>
        <v>118.57536763749893</v>
      </c>
      <c r="F66" s="29">
        <v>64.56</v>
      </c>
      <c r="G66" s="30">
        <v>107.14</v>
      </c>
      <c r="H66" s="20"/>
      <c r="I66" s="31">
        <v>105.28</v>
      </c>
      <c r="J66" s="32">
        <v>30300</v>
      </c>
      <c r="K66" s="20" t="s">
        <v>25</v>
      </c>
      <c r="L66" s="33">
        <f t="shared" si="2"/>
        <v>3.9133784698844529E-3</v>
      </c>
      <c r="M66" s="28">
        <f t="shared" si="0"/>
        <v>112.6285786830347</v>
      </c>
      <c r="N66" s="34"/>
      <c r="O66" s="97"/>
      <c r="P66" s="97"/>
      <c r="Q66" s="97"/>
      <c r="R66" s="97"/>
    </row>
    <row r="67" spans="2:18" x14ac:dyDescent="0.3">
      <c r="B67" s="98">
        <v>26573</v>
      </c>
      <c r="C67" s="99"/>
      <c r="D67" s="27"/>
      <c r="E67" s="28">
        <f t="shared" si="1"/>
        <v>121.04590116475602</v>
      </c>
      <c r="F67" s="29">
        <v>64.11</v>
      </c>
      <c r="G67" s="30">
        <v>110.55</v>
      </c>
      <c r="H67" s="20"/>
      <c r="I67" s="31">
        <v>106.28</v>
      </c>
      <c r="J67" s="32">
        <v>31600</v>
      </c>
      <c r="K67" s="20" t="s">
        <v>25</v>
      </c>
      <c r="L67" s="33">
        <f t="shared" si="2"/>
        <v>3.8305664925555702E-3</v>
      </c>
      <c r="M67" s="28">
        <f t="shared" si="0"/>
        <v>113.89339590210389</v>
      </c>
      <c r="N67" s="34"/>
      <c r="O67" s="97"/>
      <c r="P67" s="97"/>
      <c r="Q67" s="97"/>
      <c r="R67" s="97"/>
    </row>
    <row r="68" spans="2:18" x14ac:dyDescent="0.3">
      <c r="B68" s="98">
        <v>26665</v>
      </c>
      <c r="C68" s="99"/>
      <c r="D68" s="27"/>
      <c r="E68" s="28">
        <f t="shared" si="1"/>
        <v>126.95346407585447</v>
      </c>
      <c r="F68" s="19">
        <v>64.900000000000006</v>
      </c>
      <c r="G68" s="35">
        <v>118.05</v>
      </c>
      <c r="H68" s="20"/>
      <c r="I68" s="31">
        <v>107.04</v>
      </c>
      <c r="J68" s="32">
        <v>32800</v>
      </c>
      <c r="K68" s="20" t="s">
        <v>25</v>
      </c>
      <c r="L68" s="33">
        <f t="shared" si="2"/>
        <v>3.8705324413370267E-3</v>
      </c>
      <c r="M68" s="28">
        <f t="shared" si="0"/>
        <v>118.60375941316747</v>
      </c>
      <c r="N68" s="34"/>
      <c r="O68" s="97"/>
      <c r="P68" s="97"/>
      <c r="Q68" s="97"/>
      <c r="R68" s="97"/>
    </row>
    <row r="69" spans="2:18" x14ac:dyDescent="0.3">
      <c r="B69" s="98">
        <v>26755</v>
      </c>
      <c r="C69" s="99"/>
      <c r="D69" s="27"/>
      <c r="E69" s="28">
        <f t="shared" si="1"/>
        <v>128.78221078865602</v>
      </c>
      <c r="F69" s="29">
        <v>90.4</v>
      </c>
      <c r="G69" s="7">
        <v>111.52</v>
      </c>
      <c r="H69" s="20"/>
      <c r="I69" s="31">
        <v>109.55</v>
      </c>
      <c r="J69" s="32">
        <v>35100</v>
      </c>
      <c r="K69" s="20" t="s">
        <v>25</v>
      </c>
      <c r="L69" s="33">
        <f t="shared" si="2"/>
        <v>3.6690088543776642E-3</v>
      </c>
      <c r="M69" s="28">
        <f t="shared" si="0"/>
        <v>117.55564654372982</v>
      </c>
      <c r="N69" s="34"/>
      <c r="O69" s="97"/>
      <c r="P69" s="97"/>
      <c r="Q69" s="97"/>
      <c r="R69" s="97"/>
    </row>
    <row r="70" spans="2:18" x14ac:dyDescent="0.3">
      <c r="B70" s="98">
        <v>26846</v>
      </c>
      <c r="C70" s="99"/>
      <c r="D70" s="27"/>
      <c r="E70" s="28">
        <f t="shared" si="1"/>
        <v>132.32213504513234</v>
      </c>
      <c r="F70" s="29">
        <v>124.41</v>
      </c>
      <c r="G70" s="7">
        <v>104.26</v>
      </c>
      <c r="H70" s="20"/>
      <c r="I70" s="31">
        <v>111.31</v>
      </c>
      <c r="J70" s="32">
        <v>35900</v>
      </c>
      <c r="K70" s="20" t="s">
        <v>25</v>
      </c>
      <c r="L70" s="33">
        <f t="shared" si="2"/>
        <v>3.6858533438755528E-3</v>
      </c>
      <c r="M70" s="28">
        <f t="shared" si="0"/>
        <v>118.87713147527836</v>
      </c>
      <c r="N70" s="34"/>
      <c r="O70" s="97"/>
      <c r="P70" s="97"/>
      <c r="Q70" s="97"/>
      <c r="R70" s="97"/>
    </row>
    <row r="71" spans="2:18" x14ac:dyDescent="0.3">
      <c r="B71" s="98">
        <v>26938</v>
      </c>
      <c r="C71" s="99"/>
      <c r="D71" s="36">
        <v>1</v>
      </c>
      <c r="E71" s="28">
        <f t="shared" si="1"/>
        <v>129.00417346353268</v>
      </c>
      <c r="F71" s="29">
        <v>100.05</v>
      </c>
      <c r="G71" s="7">
        <v>108.43</v>
      </c>
      <c r="H71" s="20"/>
      <c r="I71" s="31">
        <v>114.57</v>
      </c>
      <c r="J71" s="32">
        <v>36600</v>
      </c>
      <c r="K71" s="20" t="s">
        <v>25</v>
      </c>
      <c r="L71" s="33">
        <f t="shared" si="2"/>
        <v>3.5247041929926961E-3</v>
      </c>
      <c r="M71" s="28">
        <f t="shared" si="0"/>
        <v>112.59856285548807</v>
      </c>
      <c r="N71" s="34"/>
      <c r="O71" s="97"/>
      <c r="P71" s="97"/>
      <c r="Q71" s="97"/>
      <c r="R71" s="97"/>
    </row>
    <row r="72" spans="2:18" x14ac:dyDescent="0.3">
      <c r="B72" s="98">
        <v>27030</v>
      </c>
      <c r="C72" s="99"/>
      <c r="D72" s="36">
        <v>1</v>
      </c>
      <c r="E72" s="28">
        <f t="shared" si="1"/>
        <v>123.81979247383964</v>
      </c>
      <c r="F72" s="19">
        <v>111.62</v>
      </c>
      <c r="G72" s="7">
        <v>97.55</v>
      </c>
      <c r="H72" s="20"/>
      <c r="I72" s="31">
        <v>117.09</v>
      </c>
      <c r="J72" s="32">
        <v>38000</v>
      </c>
      <c r="K72" s="20" t="s">
        <v>25</v>
      </c>
      <c r="L72" s="33">
        <f t="shared" si="2"/>
        <v>3.2584155914168328E-3</v>
      </c>
      <c r="M72" s="28">
        <f t="shared" si="0"/>
        <v>105.74753819612233</v>
      </c>
      <c r="N72" s="34"/>
      <c r="O72" s="97"/>
      <c r="P72" s="97"/>
      <c r="Q72" s="97"/>
      <c r="R72" s="97"/>
    </row>
    <row r="73" spans="2:18" x14ac:dyDescent="0.3">
      <c r="B73" s="98">
        <v>27120</v>
      </c>
      <c r="C73" s="99"/>
      <c r="D73" s="36">
        <v>1</v>
      </c>
      <c r="E73" s="28">
        <f t="shared" si="1"/>
        <v>137.73464023848692</v>
      </c>
      <c r="F73" s="29">
        <v>174.07</v>
      </c>
      <c r="G73" s="7">
        <v>93.98</v>
      </c>
      <c r="H73" s="20"/>
      <c r="I73" s="31">
        <v>120.6</v>
      </c>
      <c r="J73" s="32">
        <v>38600</v>
      </c>
      <c r="K73" s="20" t="s">
        <v>25</v>
      </c>
      <c r="L73" s="33">
        <f t="shared" si="2"/>
        <v>3.5682549284582104E-3</v>
      </c>
      <c r="M73" s="28">
        <f t="shared" si="0"/>
        <v>114.20782772677191</v>
      </c>
      <c r="N73" s="34"/>
      <c r="O73" s="97"/>
      <c r="P73" s="97"/>
      <c r="Q73" s="97"/>
      <c r="R73" s="97"/>
    </row>
    <row r="74" spans="2:18" x14ac:dyDescent="0.3">
      <c r="B74" s="98">
        <v>27211</v>
      </c>
      <c r="C74" s="99"/>
      <c r="D74" s="36">
        <v>1</v>
      </c>
      <c r="E74" s="28">
        <f t="shared" si="1"/>
        <v>124.45619351233722</v>
      </c>
      <c r="F74" s="29">
        <v>146.08000000000001</v>
      </c>
      <c r="G74" s="7">
        <v>86.31</v>
      </c>
      <c r="H74" s="20"/>
      <c r="I74" s="31">
        <v>124.12</v>
      </c>
      <c r="J74" s="32">
        <v>39000</v>
      </c>
      <c r="K74" s="20" t="s">
        <v>25</v>
      </c>
      <c r="L74" s="33">
        <f t="shared" si="2"/>
        <v>3.1911844490342877E-3</v>
      </c>
      <c r="M74" s="28">
        <f t="shared" si="0"/>
        <v>100.27086167606932</v>
      </c>
      <c r="N74" s="34"/>
      <c r="O74" s="97"/>
      <c r="P74" s="97"/>
      <c r="Q74" s="97"/>
      <c r="R74" s="97"/>
    </row>
    <row r="75" spans="2:18" x14ac:dyDescent="0.3">
      <c r="B75" s="98">
        <v>27303</v>
      </c>
      <c r="C75" s="99"/>
      <c r="D75" s="36">
        <v>1</v>
      </c>
      <c r="E75" s="28">
        <f t="shared" si="1"/>
        <v>107.78772282308154</v>
      </c>
      <c r="F75" s="29">
        <v>148.44</v>
      </c>
      <c r="G75" s="7">
        <v>63.54</v>
      </c>
      <c r="H75" s="20"/>
      <c r="I75" s="31">
        <v>128.38999999999999</v>
      </c>
      <c r="J75" s="32">
        <v>39300</v>
      </c>
      <c r="K75" s="20" t="s">
        <v>25</v>
      </c>
      <c r="L75" s="33">
        <f t="shared" si="2"/>
        <v>2.7426901481700135E-3</v>
      </c>
      <c r="M75" s="28">
        <f t="shared" si="0"/>
        <v>83.953363052481919</v>
      </c>
      <c r="N75" s="34"/>
      <c r="O75" s="97"/>
      <c r="P75" s="97"/>
      <c r="Q75" s="97"/>
      <c r="R75" s="97"/>
    </row>
    <row r="76" spans="2:18" x14ac:dyDescent="0.3">
      <c r="B76" s="98">
        <v>27395</v>
      </c>
      <c r="C76" s="99"/>
      <c r="D76" s="36">
        <v>1</v>
      </c>
      <c r="E76" s="28">
        <f t="shared" si="1"/>
        <v>123.63248702600347</v>
      </c>
      <c r="F76" s="19">
        <v>193.63</v>
      </c>
      <c r="G76" s="7">
        <v>68.56</v>
      </c>
      <c r="H76" s="20"/>
      <c r="I76" s="31">
        <v>130.9</v>
      </c>
      <c r="J76" s="32">
        <v>40900</v>
      </c>
      <c r="K76" s="20" t="s">
        <v>25</v>
      </c>
      <c r="L76" s="33">
        <f t="shared" si="2"/>
        <v>3.0227991937898159E-3</v>
      </c>
      <c r="M76" s="28">
        <f t="shared" si="0"/>
        <v>94.448042036671865</v>
      </c>
      <c r="N76" s="34"/>
      <c r="O76" s="97"/>
      <c r="P76" s="97"/>
      <c r="Q76" s="97"/>
      <c r="R76" s="97"/>
    </row>
    <row r="77" spans="2:18" x14ac:dyDescent="0.3">
      <c r="B77" s="98">
        <v>27485</v>
      </c>
      <c r="C77" s="99"/>
      <c r="D77" s="27"/>
      <c r="E77" s="28">
        <f t="shared" si="1"/>
        <v>130.64179952697856</v>
      </c>
      <c r="F77" s="29">
        <v>177.73</v>
      </c>
      <c r="G77" s="7">
        <v>83.36</v>
      </c>
      <c r="H77" s="20"/>
      <c r="I77" s="31">
        <v>132.91</v>
      </c>
      <c r="J77" s="32">
        <v>42600</v>
      </c>
      <c r="K77" s="20" t="s">
        <v>25</v>
      </c>
      <c r="L77" s="33">
        <f t="shared" si="2"/>
        <v>3.0667089090840038E-3</v>
      </c>
      <c r="M77" s="28">
        <f t="shared" si="0"/>
        <v>98.293431289578336</v>
      </c>
      <c r="N77" s="34"/>
      <c r="O77" s="34"/>
    </row>
    <row r="78" spans="2:18" x14ac:dyDescent="0.3">
      <c r="B78" s="98">
        <v>27576</v>
      </c>
      <c r="C78" s="99"/>
      <c r="D78" s="27"/>
      <c r="E78" s="28">
        <f t="shared" si="1"/>
        <v>136.65432627383814</v>
      </c>
      <c r="F78" s="29">
        <v>166.56</v>
      </c>
      <c r="G78" s="7">
        <v>95.19</v>
      </c>
      <c r="H78" s="20"/>
      <c r="I78" s="31">
        <v>136.18</v>
      </c>
      <c r="J78" s="32">
        <v>42200</v>
      </c>
      <c r="K78" s="20" t="s">
        <v>25</v>
      </c>
      <c r="L78" s="33">
        <f t="shared" si="2"/>
        <v>3.2382541771051689E-3</v>
      </c>
      <c r="M78" s="28">
        <f t="shared" si="0"/>
        <v>100.34830832268919</v>
      </c>
      <c r="N78" s="34"/>
      <c r="O78" s="34"/>
      <c r="P78" s="34"/>
      <c r="Q78" s="34"/>
    </row>
    <row r="79" spans="2:18" x14ac:dyDescent="0.3">
      <c r="B79" s="98">
        <v>27668</v>
      </c>
      <c r="C79" s="99"/>
      <c r="D79" s="27"/>
      <c r="E79" s="28">
        <f t="shared" si="1"/>
        <v>120.76829548757436</v>
      </c>
      <c r="F79" s="29">
        <v>139.19</v>
      </c>
      <c r="G79" s="7">
        <v>83.87</v>
      </c>
      <c r="H79" s="20"/>
      <c r="I79" s="31">
        <v>137.94</v>
      </c>
      <c r="J79" s="32">
        <v>44400</v>
      </c>
      <c r="K79" s="20" t="s">
        <v>25</v>
      </c>
      <c r="L79" s="33">
        <f t="shared" si="2"/>
        <v>2.7200066551255489E-3</v>
      </c>
      <c r="M79" s="28">
        <f t="shared" si="0"/>
        <v>87.551323392470906</v>
      </c>
      <c r="N79" s="34"/>
      <c r="O79" s="34"/>
      <c r="P79" s="34"/>
      <c r="Q79" s="34"/>
    </row>
    <row r="80" spans="2:18" x14ac:dyDescent="0.3">
      <c r="B80" s="98">
        <v>27760</v>
      </c>
      <c r="C80" s="99"/>
      <c r="D80" s="27"/>
      <c r="E80" s="28">
        <f t="shared" si="1"/>
        <v>126.18417961177109</v>
      </c>
      <c r="F80" s="19">
        <v>141.5</v>
      </c>
      <c r="G80" s="7">
        <v>90.19</v>
      </c>
      <c r="H80" s="20"/>
      <c r="I80" s="31">
        <v>139.69999999999999</v>
      </c>
      <c r="J80" s="32">
        <v>46000</v>
      </c>
      <c r="K80" s="20" t="s">
        <v>25</v>
      </c>
      <c r="L80" s="33">
        <f t="shared" si="2"/>
        <v>2.743134339386328E-3</v>
      </c>
      <c r="M80" s="28">
        <f t="shared" si="0"/>
        <v>90.32511067413823</v>
      </c>
      <c r="N80" s="34"/>
      <c r="O80" s="34"/>
      <c r="P80" s="34"/>
      <c r="Q80" s="34"/>
    </row>
    <row r="81" spans="2:16" x14ac:dyDescent="0.3">
      <c r="B81" s="98">
        <v>27851</v>
      </c>
      <c r="C81" s="99"/>
      <c r="D81" s="27"/>
      <c r="E81" s="28">
        <f t="shared" si="1"/>
        <v>132.7318183472911</v>
      </c>
      <c r="F81" s="29">
        <v>130.19999999999999</v>
      </c>
      <c r="G81" s="7">
        <v>102.77</v>
      </c>
      <c r="H81" s="20"/>
      <c r="I81" s="31">
        <v>140.94999999999999</v>
      </c>
      <c r="J81" s="32">
        <v>47800</v>
      </c>
      <c r="K81" s="20" t="s">
        <v>25</v>
      </c>
      <c r="L81" s="33">
        <f t="shared" si="2"/>
        <v>2.7768162834161318E-3</v>
      </c>
      <c r="M81" s="28">
        <f t="shared" si="0"/>
        <v>94.169434797652443</v>
      </c>
      <c r="O81" s="34"/>
    </row>
    <row r="82" spans="2:16" x14ac:dyDescent="0.3">
      <c r="B82" s="98">
        <v>27942</v>
      </c>
      <c r="C82" s="99"/>
      <c r="D82" s="27"/>
      <c r="E82" s="28">
        <f t="shared" si="1"/>
        <v>132.4278494975953</v>
      </c>
      <c r="F82" s="29">
        <v>124.75</v>
      </c>
      <c r="G82" s="7">
        <v>104.28</v>
      </c>
      <c r="H82" s="20"/>
      <c r="I82" s="31">
        <v>143.47</v>
      </c>
      <c r="J82" s="32">
        <v>48100</v>
      </c>
      <c r="K82" s="20" t="s">
        <v>25</v>
      </c>
      <c r="L82" s="33">
        <f t="shared" si="2"/>
        <v>2.7531777442327504E-3</v>
      </c>
      <c r="M82" s="28">
        <f t="shared" si="0"/>
        <v>92.303512579351292</v>
      </c>
      <c r="N82" s="34"/>
      <c r="O82" s="34"/>
      <c r="P82" s="37"/>
    </row>
    <row r="83" spans="2:16" x14ac:dyDescent="0.3">
      <c r="B83" s="98">
        <v>28034</v>
      </c>
      <c r="C83" s="99"/>
      <c r="D83" s="27"/>
      <c r="E83" s="28">
        <f t="shared" si="1"/>
        <v>131.19490146927873</v>
      </c>
      <c r="F83" s="29">
        <v>117.38</v>
      </c>
      <c r="G83" s="7">
        <v>105.24</v>
      </c>
      <c r="H83" s="20"/>
      <c r="I83" s="31">
        <v>145.47999999999999</v>
      </c>
      <c r="J83" s="32">
        <v>50300</v>
      </c>
      <c r="K83" s="20" t="s">
        <v>25</v>
      </c>
      <c r="L83" s="33">
        <f t="shared" si="2"/>
        <v>2.6082485381566348E-3</v>
      </c>
      <c r="M83" s="28">
        <f t="shared" si="0"/>
        <v>90.18071313533045</v>
      </c>
      <c r="N83" s="34"/>
      <c r="O83" s="34"/>
    </row>
    <row r="84" spans="2:16" x14ac:dyDescent="0.3">
      <c r="B84" s="98">
        <v>28126</v>
      </c>
      <c r="C84" s="99"/>
      <c r="D84" s="27"/>
      <c r="E84" s="28">
        <f t="shared" si="1"/>
        <v>137.59374243388186</v>
      </c>
      <c r="F84" s="19">
        <v>135.08000000000001</v>
      </c>
      <c r="G84" s="7">
        <v>107.46</v>
      </c>
      <c r="H84" s="20"/>
      <c r="I84" s="31">
        <v>146.97999999999999</v>
      </c>
      <c r="J84" s="32">
        <v>51600</v>
      </c>
      <c r="K84" s="20" t="s">
        <v>25</v>
      </c>
      <c r="L84" s="33">
        <f t="shared" si="2"/>
        <v>2.6665453960054626E-3</v>
      </c>
      <c r="M84" s="28">
        <f t="shared" si="0"/>
        <v>93.613921917187284</v>
      </c>
      <c r="N84" s="34"/>
      <c r="O84" s="34"/>
    </row>
    <row r="85" spans="2:16" x14ac:dyDescent="0.3">
      <c r="B85" s="98">
        <v>28216</v>
      </c>
      <c r="C85" s="99"/>
      <c r="D85" s="27"/>
      <c r="E85" s="28">
        <f t="shared" si="1"/>
        <v>134.80282270017454</v>
      </c>
      <c r="F85" s="29">
        <v>150.38999999999999</v>
      </c>
      <c r="G85" s="7">
        <v>98.42</v>
      </c>
      <c r="H85" s="20"/>
      <c r="I85" s="31">
        <v>150.75</v>
      </c>
      <c r="J85" s="32">
        <v>54300</v>
      </c>
      <c r="K85" s="20" t="s">
        <v>25</v>
      </c>
      <c r="L85" s="33">
        <f t="shared" si="2"/>
        <v>2.4825565874801942E-3</v>
      </c>
      <c r="M85" s="28">
        <f t="shared" si="0"/>
        <v>89.421441260480634</v>
      </c>
      <c r="N85" s="34"/>
      <c r="O85" s="34"/>
    </row>
    <row r="86" spans="2:16" x14ac:dyDescent="0.3">
      <c r="B86" s="98">
        <v>28307</v>
      </c>
      <c r="C86" s="99"/>
      <c r="D86" s="27"/>
      <c r="E86" s="28">
        <f t="shared" si="1"/>
        <v>134.58118766168741</v>
      </c>
      <c r="F86" s="29">
        <v>143.68</v>
      </c>
      <c r="G86" s="7">
        <v>100.48</v>
      </c>
      <c r="H86" s="20"/>
      <c r="I86" s="31">
        <v>153.27000000000001</v>
      </c>
      <c r="J86" s="32">
        <v>54000</v>
      </c>
      <c r="K86" s="20" t="s">
        <v>25</v>
      </c>
      <c r="L86" s="33">
        <f t="shared" si="2"/>
        <v>2.4922442159571742E-3</v>
      </c>
      <c r="M86" s="28">
        <f t="shared" si="0"/>
        <v>87.806607726030791</v>
      </c>
      <c r="N86" s="34"/>
      <c r="O86" s="34"/>
    </row>
    <row r="87" spans="2:16" x14ac:dyDescent="0.3">
      <c r="B87" s="98">
        <v>28399</v>
      </c>
      <c r="C87" s="99"/>
      <c r="D87" s="27"/>
      <c r="E87" s="28">
        <f t="shared" si="1"/>
        <v>134.50929256542759</v>
      </c>
      <c r="F87" s="29">
        <v>154.68</v>
      </c>
      <c r="G87" s="7">
        <v>96.53</v>
      </c>
      <c r="H87" s="20"/>
      <c r="I87" s="31">
        <v>154.77000000000001</v>
      </c>
      <c r="J87" s="32">
        <v>57500</v>
      </c>
      <c r="K87" s="20" t="s">
        <v>25</v>
      </c>
      <c r="L87" s="33">
        <f t="shared" si="2"/>
        <v>2.3392920446161317E-3</v>
      </c>
      <c r="M87" s="28">
        <f t="shared" si="0"/>
        <v>86.909150717469515</v>
      </c>
      <c r="N87" s="34"/>
      <c r="O87" s="34"/>
    </row>
    <row r="88" spans="2:16" x14ac:dyDescent="0.3">
      <c r="B88" s="98">
        <v>28491</v>
      </c>
      <c r="C88" s="99"/>
      <c r="D88" s="27"/>
      <c r="E88" s="28">
        <f t="shared" si="1"/>
        <v>136.59660910782935</v>
      </c>
      <c r="F88" s="19">
        <v>166.6</v>
      </c>
      <c r="G88" s="7">
        <v>95.1</v>
      </c>
      <c r="H88" s="20"/>
      <c r="I88" s="31">
        <v>157.04</v>
      </c>
      <c r="J88" s="32">
        <v>59300</v>
      </c>
      <c r="K88" s="20" t="s">
        <v>25</v>
      </c>
      <c r="L88" s="33">
        <f t="shared" si="2"/>
        <v>2.30348413335294E-3</v>
      </c>
      <c r="M88" s="28">
        <f t="shared" si="0"/>
        <v>86.982048591333012</v>
      </c>
      <c r="N88" s="34"/>
      <c r="O88" s="34"/>
    </row>
    <row r="89" spans="2:16" x14ac:dyDescent="0.3">
      <c r="B89" s="98">
        <v>28581</v>
      </c>
      <c r="C89" s="99"/>
      <c r="D89" s="27"/>
      <c r="E89" s="28">
        <f t="shared" si="1"/>
        <v>135.84442703214015</v>
      </c>
      <c r="F89" s="29">
        <v>180.58</v>
      </c>
      <c r="G89" s="7">
        <v>89.21</v>
      </c>
      <c r="H89" s="20"/>
      <c r="I89" s="31">
        <v>160.55000000000001</v>
      </c>
      <c r="J89" s="32">
        <v>61600</v>
      </c>
      <c r="K89" s="20" t="s">
        <v>25</v>
      </c>
      <c r="L89" s="33">
        <f t="shared" si="2"/>
        <v>2.2052666725996778E-3</v>
      </c>
      <c r="M89" s="28">
        <f t="shared" si="0"/>
        <v>84.611913442628548</v>
      </c>
      <c r="N89" s="34"/>
      <c r="O89" s="34"/>
    </row>
    <row r="90" spans="2:16" x14ac:dyDescent="0.3">
      <c r="B90" s="98">
        <v>28672</v>
      </c>
      <c r="C90" s="99"/>
      <c r="D90" s="27"/>
      <c r="E90" s="28">
        <f t="shared" si="1"/>
        <v>141.58778719467551</v>
      </c>
      <c r="F90" s="29">
        <v>184.12</v>
      </c>
      <c r="G90" s="7">
        <v>95.53</v>
      </c>
      <c r="H90" s="20"/>
      <c r="I90" s="31">
        <v>165.08</v>
      </c>
      <c r="J90" s="32">
        <v>63500</v>
      </c>
      <c r="K90" s="20" t="s">
        <v>25</v>
      </c>
      <c r="L90" s="33">
        <f t="shared" si="2"/>
        <v>2.2297289321996142E-3</v>
      </c>
      <c r="M90" s="28">
        <f t="shared" si="0"/>
        <v>85.769195053716686</v>
      </c>
      <c r="N90" s="34"/>
      <c r="O90" s="34"/>
    </row>
    <row r="91" spans="2:16" x14ac:dyDescent="0.3">
      <c r="B91" s="98">
        <v>28764</v>
      </c>
      <c r="C91" s="99"/>
      <c r="D91" s="27"/>
      <c r="E91" s="28">
        <f t="shared" si="1"/>
        <v>156.05018095120874</v>
      </c>
      <c r="F91" s="29">
        <v>218.44</v>
      </c>
      <c r="G91" s="7">
        <v>102.54</v>
      </c>
      <c r="H91" s="20"/>
      <c r="I91" s="31">
        <v>168.59</v>
      </c>
      <c r="J91" s="32">
        <v>66400</v>
      </c>
      <c r="K91" s="20" t="s">
        <v>25</v>
      </c>
      <c r="L91" s="33">
        <f t="shared" si="2"/>
        <v>2.3501533275784451E-3</v>
      </c>
      <c r="M91" s="28">
        <f t="shared" si="0"/>
        <v>92.56194373996604</v>
      </c>
      <c r="N91" s="34"/>
      <c r="O91" s="34"/>
    </row>
    <row r="92" spans="2:16" x14ac:dyDescent="0.3">
      <c r="B92" s="98">
        <v>28856</v>
      </c>
      <c r="C92" s="99"/>
      <c r="D92" s="27"/>
      <c r="E92" s="28">
        <f t="shared" si="1"/>
        <v>152.85105690183099</v>
      </c>
      <c r="F92" s="19">
        <v>224.77</v>
      </c>
      <c r="G92" s="7">
        <v>96.11</v>
      </c>
      <c r="H92" s="20"/>
      <c r="I92" s="31">
        <v>171.61</v>
      </c>
      <c r="J92" s="32">
        <v>68300</v>
      </c>
      <c r="K92" s="20" t="s">
        <v>25</v>
      </c>
      <c r="L92" s="33">
        <f t="shared" si="2"/>
        <v>2.237936411447013E-3</v>
      </c>
      <c r="M92" s="28">
        <f t="shared" ref="M92:M123" si="3">IF(E92="","",E92*VLOOKUP($C$2,$B$60:$I$259,8,FALSE)/I92)</f>
        <v>89.068851991044212</v>
      </c>
      <c r="N92" s="34"/>
      <c r="O92" s="34"/>
    </row>
    <row r="93" spans="2:16" x14ac:dyDescent="0.3">
      <c r="B93" s="98">
        <v>28946</v>
      </c>
      <c r="C93" s="99"/>
      <c r="D93" s="27"/>
      <c r="E93" s="28">
        <f t="shared" ref="E93:E124" si="4">IF($C$2=B93,$I$4+$I$5*F93+IFERROR($I$6*H93,0)+$I$7*G93,IF(E92="",IF($C$11=B93,$I$4+$I$5*F93+IFERROR($I$6*H93,0)+$I$7*G93,""),IF($C$11=B92,"",$I$4+$I$5*F93+IFERROR($I$6*H93,0)+$I$7*G93)))</f>
        <v>160.9754963229027</v>
      </c>
      <c r="F93" s="29">
        <v>239.65</v>
      </c>
      <c r="G93" s="7">
        <v>101.59</v>
      </c>
      <c r="H93" s="20"/>
      <c r="I93" s="31">
        <v>177.39</v>
      </c>
      <c r="J93" s="32">
        <v>72400</v>
      </c>
      <c r="K93" s="20" t="s">
        <v>25</v>
      </c>
      <c r="L93" s="33">
        <f t="shared" si="2"/>
        <v>2.2234184574986562E-3</v>
      </c>
      <c r="M93" s="28">
        <f t="shared" si="3"/>
        <v>90.746657829022325</v>
      </c>
      <c r="N93" s="34"/>
      <c r="O93" s="34"/>
    </row>
    <row r="94" spans="2:16" x14ac:dyDescent="0.3">
      <c r="B94" s="98">
        <v>29037</v>
      </c>
      <c r="C94" s="99"/>
      <c r="D94" s="27"/>
      <c r="E94" s="28">
        <f t="shared" si="4"/>
        <v>172.08204315670437</v>
      </c>
      <c r="F94" s="29">
        <v>277.60000000000002</v>
      </c>
      <c r="G94" s="7">
        <v>102.91</v>
      </c>
      <c r="H94" s="20"/>
      <c r="I94" s="31">
        <v>183.67</v>
      </c>
      <c r="J94" s="32">
        <v>74200</v>
      </c>
      <c r="K94" s="20" t="s">
        <v>25</v>
      </c>
      <c r="L94" s="33">
        <f t="shared" si="2"/>
        <v>2.3191650021119189E-3</v>
      </c>
      <c r="M94" s="28">
        <f t="shared" si="3"/>
        <v>93.690882101978758</v>
      </c>
      <c r="N94" s="34"/>
      <c r="O94" s="34"/>
    </row>
    <row r="95" spans="2:16" x14ac:dyDescent="0.3">
      <c r="B95" s="98">
        <v>29129</v>
      </c>
      <c r="C95" s="99"/>
      <c r="D95" s="27"/>
      <c r="E95" s="28">
        <f t="shared" si="4"/>
        <v>209.23562314765536</v>
      </c>
      <c r="F95" s="29">
        <v>398.86</v>
      </c>
      <c r="G95" s="7">
        <v>109.32</v>
      </c>
      <c r="H95" s="20"/>
      <c r="I95" s="31">
        <v>188.94</v>
      </c>
      <c r="J95" s="32">
        <v>72700</v>
      </c>
      <c r="K95" s="20" t="s">
        <v>25</v>
      </c>
      <c r="L95" s="33">
        <f t="shared" si="2"/>
        <v>2.8780690941905829E-3</v>
      </c>
      <c r="M95" s="28">
        <f t="shared" si="3"/>
        <v>110.74183505221518</v>
      </c>
      <c r="N95" s="34"/>
      <c r="O95" s="34"/>
    </row>
    <row r="96" spans="2:16" x14ac:dyDescent="0.3">
      <c r="B96" s="98">
        <v>29221</v>
      </c>
      <c r="C96" s="99"/>
      <c r="D96" s="36">
        <v>1</v>
      </c>
      <c r="E96" s="28">
        <f t="shared" si="4"/>
        <v>241.78956873921243</v>
      </c>
      <c r="F96" s="19">
        <v>525.07000000000005</v>
      </c>
      <c r="G96" s="7">
        <v>107.94</v>
      </c>
      <c r="H96" s="20"/>
      <c r="I96" s="31">
        <v>195.48</v>
      </c>
      <c r="J96" s="32">
        <v>73600</v>
      </c>
      <c r="K96" s="20" t="s">
        <v>25</v>
      </c>
      <c r="L96" s="33">
        <f t="shared" si="2"/>
        <v>3.2851843578697339E-3</v>
      </c>
      <c r="M96" s="28">
        <f t="shared" si="3"/>
        <v>123.69018249396993</v>
      </c>
      <c r="N96" s="34"/>
      <c r="O96" s="34"/>
    </row>
    <row r="97" spans="2:15" x14ac:dyDescent="0.3">
      <c r="B97" s="98">
        <v>29312</v>
      </c>
      <c r="C97" s="99"/>
      <c r="D97" s="36">
        <v>1</v>
      </c>
      <c r="E97" s="28">
        <f t="shared" si="4"/>
        <v>229.70461961530748</v>
      </c>
      <c r="F97" s="29">
        <v>496.37</v>
      </c>
      <c r="G97" s="7">
        <v>102.09</v>
      </c>
      <c r="H97" s="20"/>
      <c r="I97" s="31">
        <v>203.52</v>
      </c>
      <c r="J97" s="32">
        <v>74400</v>
      </c>
      <c r="K97" s="20" t="s">
        <v>25</v>
      </c>
      <c r="L97" s="33">
        <f t="shared" si="2"/>
        <v>3.0874276830014447E-3</v>
      </c>
      <c r="M97" s="28">
        <f t="shared" si="3"/>
        <v>112.86587048708111</v>
      </c>
      <c r="N97" s="34"/>
      <c r="O97" s="34"/>
    </row>
    <row r="98" spans="2:15" x14ac:dyDescent="0.3">
      <c r="B98" s="98">
        <v>29403</v>
      </c>
      <c r="C98" s="99"/>
      <c r="D98" s="36">
        <v>1</v>
      </c>
      <c r="E98" s="28">
        <f t="shared" si="4"/>
        <v>283.40165534385352</v>
      </c>
      <c r="F98" s="29">
        <v>663.39</v>
      </c>
      <c r="G98" s="7">
        <v>114.24</v>
      </c>
      <c r="H98" s="20"/>
      <c r="I98" s="31">
        <v>207.79</v>
      </c>
      <c r="J98" s="32">
        <v>77500</v>
      </c>
      <c r="K98" s="20" t="s">
        <v>25</v>
      </c>
      <c r="L98" s="33">
        <f t="shared" si="2"/>
        <v>3.6567955528239164E-3</v>
      </c>
      <c r="M98" s="28">
        <f t="shared" si="3"/>
        <v>136.38849576199698</v>
      </c>
      <c r="N98" s="34"/>
      <c r="O98" s="34"/>
    </row>
    <row r="99" spans="2:15" x14ac:dyDescent="0.3">
      <c r="B99" s="98">
        <v>29495</v>
      </c>
      <c r="C99" s="99"/>
      <c r="D99" s="27"/>
      <c r="E99" s="28">
        <f t="shared" si="4"/>
        <v>294.06262824479927</v>
      </c>
      <c r="F99" s="29">
        <v>671.42</v>
      </c>
      <c r="G99" s="7">
        <v>125.46</v>
      </c>
      <c r="H99" s="20"/>
      <c r="I99" s="31">
        <v>213.07</v>
      </c>
      <c r="J99" s="32">
        <v>80000</v>
      </c>
      <c r="K99" s="20" t="s">
        <v>25</v>
      </c>
      <c r="L99" s="33">
        <f t="shared" si="2"/>
        <v>3.675782853059991E-3</v>
      </c>
      <c r="M99" s="28">
        <f t="shared" si="3"/>
        <v>138.01221581865082</v>
      </c>
      <c r="N99" s="34"/>
      <c r="O99" s="34"/>
    </row>
    <row r="100" spans="2:15" x14ac:dyDescent="0.3">
      <c r="B100" s="98">
        <v>29587</v>
      </c>
      <c r="C100" s="99"/>
      <c r="D100" s="27"/>
      <c r="E100" s="28">
        <f t="shared" si="4"/>
        <v>279.85008670518562</v>
      </c>
      <c r="F100" s="19">
        <v>588.65</v>
      </c>
      <c r="G100" s="7">
        <v>135.76</v>
      </c>
      <c r="H100" s="20"/>
      <c r="I100" s="31">
        <v>218.59</v>
      </c>
      <c r="J100" s="32">
        <v>80900</v>
      </c>
      <c r="K100" s="20" t="s">
        <v>25</v>
      </c>
      <c r="L100" s="33">
        <f t="shared" si="2"/>
        <v>3.4592099716339382E-3</v>
      </c>
      <c r="M100" s="28">
        <f t="shared" si="3"/>
        <v>128.02510943098292</v>
      </c>
      <c r="N100" s="34"/>
      <c r="O100" s="34"/>
    </row>
    <row r="101" spans="2:15" x14ac:dyDescent="0.3">
      <c r="B101" s="98">
        <v>29677</v>
      </c>
      <c r="C101" s="99"/>
      <c r="D101" s="27"/>
      <c r="E101" s="28">
        <f t="shared" si="4"/>
        <v>259.1145441664832</v>
      </c>
      <c r="F101" s="29">
        <v>514.99</v>
      </c>
      <c r="G101" s="7">
        <v>134.28</v>
      </c>
      <c r="H101" s="20"/>
      <c r="I101" s="31">
        <v>223.87</v>
      </c>
      <c r="J101" s="32">
        <v>84300</v>
      </c>
      <c r="K101" s="20" t="s">
        <v>25</v>
      </c>
      <c r="L101" s="33">
        <f t="shared" si="2"/>
        <v>3.073719385130287E-3</v>
      </c>
      <c r="M101" s="28">
        <f t="shared" si="3"/>
        <v>115.74330824428606</v>
      </c>
      <c r="N101" s="34"/>
      <c r="O101" s="34"/>
    </row>
    <row r="102" spans="2:15" x14ac:dyDescent="0.3">
      <c r="B102" s="98">
        <v>29768</v>
      </c>
      <c r="C102" s="99"/>
      <c r="D102" s="36">
        <v>1</v>
      </c>
      <c r="E102" s="28">
        <f t="shared" si="4"/>
        <v>232.61847262502624</v>
      </c>
      <c r="F102" s="29">
        <v>424.23</v>
      </c>
      <c r="G102" s="7">
        <v>131.21</v>
      </c>
      <c r="H102" s="20"/>
      <c r="I102" s="31">
        <v>230.15</v>
      </c>
      <c r="J102" s="32">
        <v>83800</v>
      </c>
      <c r="K102" s="20" t="s">
        <v>25</v>
      </c>
      <c r="L102" s="33">
        <f t="shared" si="2"/>
        <v>2.7758767616351582E-3</v>
      </c>
      <c r="M102" s="28">
        <f t="shared" si="3"/>
        <v>101.07254947861232</v>
      </c>
      <c r="N102" s="34"/>
      <c r="O102" s="34"/>
    </row>
    <row r="103" spans="2:15" x14ac:dyDescent="0.3">
      <c r="B103" s="98">
        <v>29860</v>
      </c>
      <c r="C103" s="99"/>
      <c r="D103" s="36">
        <v>1</v>
      </c>
      <c r="E103" s="28">
        <f t="shared" si="4"/>
        <v>222.63625542232444</v>
      </c>
      <c r="F103" s="29">
        <v>429.62</v>
      </c>
      <c r="G103" s="7">
        <v>116.18</v>
      </c>
      <c r="H103" s="20"/>
      <c r="I103" s="31">
        <v>234.67</v>
      </c>
      <c r="J103" s="32">
        <v>83700</v>
      </c>
      <c r="K103" s="20" t="s">
        <v>25</v>
      </c>
      <c r="L103" s="33">
        <f t="shared" si="2"/>
        <v>2.6599313670528607E-3</v>
      </c>
      <c r="M103" s="28">
        <f t="shared" si="3"/>
        <v>94.872056684844438</v>
      </c>
      <c r="N103" s="34"/>
      <c r="O103" s="34"/>
    </row>
    <row r="104" spans="2:15" x14ac:dyDescent="0.3">
      <c r="B104" s="98">
        <v>29952</v>
      </c>
      <c r="C104" s="99"/>
      <c r="D104" s="36">
        <v>1</v>
      </c>
      <c r="E104" s="28">
        <f t="shared" si="4"/>
        <v>220.0762765828969</v>
      </c>
      <c r="F104" s="19">
        <v>401.83</v>
      </c>
      <c r="G104" s="7">
        <v>122.55</v>
      </c>
      <c r="H104" s="20"/>
      <c r="I104" s="31">
        <v>236.93</v>
      </c>
      <c r="J104" s="32">
        <v>81200</v>
      </c>
      <c r="K104" s="20" t="s">
        <v>25</v>
      </c>
      <c r="L104" s="33">
        <f t="shared" si="2"/>
        <v>2.7102989726957745E-3</v>
      </c>
      <c r="M104" s="28">
        <f t="shared" si="3"/>
        <v>92.886623299243197</v>
      </c>
      <c r="N104" s="34"/>
      <c r="O104" s="34"/>
    </row>
    <row r="105" spans="2:15" x14ac:dyDescent="0.3">
      <c r="B105" s="98">
        <v>30042</v>
      </c>
      <c r="C105" s="99"/>
      <c r="D105" s="36">
        <v>1</v>
      </c>
      <c r="E105" s="28">
        <f t="shared" si="4"/>
        <v>190.90558582484337</v>
      </c>
      <c r="F105" s="29">
        <v>322.48</v>
      </c>
      <c r="G105" s="7">
        <v>111.96</v>
      </c>
      <c r="H105" s="20"/>
      <c r="I105" s="31">
        <v>238.44</v>
      </c>
      <c r="J105" s="32">
        <v>85700</v>
      </c>
      <c r="K105" s="20" t="s">
        <v>25</v>
      </c>
      <c r="L105" s="33">
        <f t="shared" si="2"/>
        <v>2.2276031018068072E-3</v>
      </c>
      <c r="M105" s="28">
        <f t="shared" si="3"/>
        <v>80.064412776733505</v>
      </c>
      <c r="N105" s="34"/>
      <c r="O105" s="34"/>
    </row>
    <row r="106" spans="2:15" x14ac:dyDescent="0.3">
      <c r="B106" s="98">
        <v>30133</v>
      </c>
      <c r="C106" s="99"/>
      <c r="D106" s="36">
        <v>1</v>
      </c>
      <c r="E106" s="28">
        <f t="shared" si="4"/>
        <v>187.12364777759095</v>
      </c>
      <c r="F106" s="29">
        <v>314.98</v>
      </c>
      <c r="G106" s="7">
        <v>109.61</v>
      </c>
      <c r="H106" s="20"/>
      <c r="I106" s="31">
        <v>244.97</v>
      </c>
      <c r="J106" s="32">
        <v>83900</v>
      </c>
      <c r="K106" s="20" t="s">
        <v>25</v>
      </c>
      <c r="L106" s="33">
        <f t="shared" si="2"/>
        <v>2.2303176135588911E-3</v>
      </c>
      <c r="M106" s="28">
        <f t="shared" si="3"/>
        <v>76.386352523815546</v>
      </c>
      <c r="N106" s="34"/>
      <c r="O106" s="34"/>
    </row>
    <row r="107" spans="2:15" x14ac:dyDescent="0.3">
      <c r="B107" s="98">
        <v>30225</v>
      </c>
      <c r="C107" s="99"/>
      <c r="D107" s="36">
        <v>1</v>
      </c>
      <c r="E107" s="28">
        <f t="shared" si="4"/>
        <v>217.34537642647507</v>
      </c>
      <c r="F107" s="29">
        <v>397.65</v>
      </c>
      <c r="G107" s="7">
        <v>120.42</v>
      </c>
      <c r="H107" s="20"/>
      <c r="I107" s="31">
        <v>246.73</v>
      </c>
      <c r="J107" s="32">
        <v>84600</v>
      </c>
      <c r="K107" s="20" t="s">
        <v>25</v>
      </c>
      <c r="L107" s="33">
        <f t="shared" si="2"/>
        <v>2.5690942840008875E-3</v>
      </c>
      <c r="M107" s="28">
        <f t="shared" si="3"/>
        <v>88.090372644783812</v>
      </c>
      <c r="N107" s="34"/>
      <c r="O107" s="34"/>
    </row>
    <row r="108" spans="2:15" x14ac:dyDescent="0.3">
      <c r="B108" s="98">
        <v>30317</v>
      </c>
      <c r="C108" s="99"/>
      <c r="D108" s="27"/>
      <c r="E108" s="28">
        <f t="shared" si="4"/>
        <v>248.69020650338007</v>
      </c>
      <c r="F108" s="19">
        <v>457.69</v>
      </c>
      <c r="G108" s="7">
        <v>140.63999999999999</v>
      </c>
      <c r="H108" s="20"/>
      <c r="I108" s="31">
        <v>245.73</v>
      </c>
      <c r="J108" s="32">
        <v>86700</v>
      </c>
      <c r="K108" s="20" t="s">
        <v>25</v>
      </c>
      <c r="L108" s="33">
        <f t="shared" si="2"/>
        <v>2.8683991522881207E-3</v>
      </c>
      <c r="M108" s="28">
        <f t="shared" si="3"/>
        <v>101.20465816277218</v>
      </c>
      <c r="N108" s="34"/>
      <c r="O108" s="34"/>
    </row>
    <row r="109" spans="2:15" x14ac:dyDescent="0.3">
      <c r="B109" s="98">
        <v>30407</v>
      </c>
      <c r="C109" s="99"/>
      <c r="D109" s="27"/>
      <c r="E109" s="28">
        <f t="shared" si="4"/>
        <v>246.76558078606149</v>
      </c>
      <c r="F109" s="29">
        <v>415.31</v>
      </c>
      <c r="G109" s="7">
        <v>152.96</v>
      </c>
      <c r="H109" s="20"/>
      <c r="I109" s="31">
        <v>247.74</v>
      </c>
      <c r="J109" s="32">
        <v>89100</v>
      </c>
      <c r="K109" s="20" t="s">
        <v>25</v>
      </c>
      <c r="L109" s="33">
        <f t="shared" si="2"/>
        <v>2.7695351378907015E-3</v>
      </c>
      <c r="M109" s="28">
        <f t="shared" si="3"/>
        <v>99.606676671535268</v>
      </c>
      <c r="N109" s="34"/>
      <c r="O109" s="34"/>
    </row>
    <row r="110" spans="2:15" x14ac:dyDescent="0.3">
      <c r="B110" s="98">
        <v>30498</v>
      </c>
      <c r="C110" s="99"/>
      <c r="D110" s="27"/>
      <c r="E110" s="28">
        <f t="shared" si="4"/>
        <v>258.74497291943669</v>
      </c>
      <c r="F110" s="29">
        <v>418.42</v>
      </c>
      <c r="G110" s="7">
        <v>167.64</v>
      </c>
      <c r="H110" s="20"/>
      <c r="I110" s="31">
        <v>251.01</v>
      </c>
      <c r="J110" s="32">
        <v>92500</v>
      </c>
      <c r="K110" s="20" t="s">
        <v>25</v>
      </c>
      <c r="L110" s="33">
        <f t="shared" si="2"/>
        <v>2.7972429504803968E-3</v>
      </c>
      <c r="M110" s="28">
        <f t="shared" si="3"/>
        <v>103.081539747196</v>
      </c>
      <c r="N110" s="34"/>
      <c r="O110" s="34"/>
    </row>
    <row r="111" spans="2:15" x14ac:dyDescent="0.3">
      <c r="B111" s="98">
        <v>30590</v>
      </c>
      <c r="C111" s="99"/>
      <c r="D111" s="27"/>
      <c r="E111" s="28">
        <f t="shared" si="4"/>
        <v>254.02998797510884</v>
      </c>
      <c r="F111" s="29">
        <v>405.19</v>
      </c>
      <c r="G111" s="7">
        <v>166.07</v>
      </c>
      <c r="H111" s="20"/>
      <c r="I111" s="31">
        <v>253.77</v>
      </c>
      <c r="J111" s="32">
        <v>90800</v>
      </c>
      <c r="K111" s="20" t="s">
        <v>25</v>
      </c>
      <c r="L111" s="33">
        <f t="shared" si="2"/>
        <v>2.7976870922368814E-3</v>
      </c>
      <c r="M111" s="28">
        <f t="shared" si="3"/>
        <v>100.10245024041804</v>
      </c>
      <c r="N111" s="34"/>
      <c r="O111" s="34"/>
    </row>
    <row r="112" spans="2:15" x14ac:dyDescent="0.3">
      <c r="B112" s="98">
        <v>30682</v>
      </c>
      <c r="C112" s="99"/>
      <c r="D112" s="27"/>
      <c r="E112" s="28">
        <f t="shared" si="4"/>
        <v>246.75027057449626</v>
      </c>
      <c r="F112" s="19">
        <v>381.1</v>
      </c>
      <c r="G112" s="7">
        <v>164.93</v>
      </c>
      <c r="H112" s="20"/>
      <c r="I112" s="31">
        <v>256.02999999999997</v>
      </c>
      <c r="J112" s="32">
        <v>94700</v>
      </c>
      <c r="K112" s="20" t="s">
        <v>25</v>
      </c>
      <c r="L112" s="33">
        <f t="shared" si="2"/>
        <v>2.6055994780833816E-3</v>
      </c>
      <c r="M112" s="28">
        <f t="shared" si="3"/>
        <v>96.375530435689669</v>
      </c>
      <c r="N112" s="34"/>
      <c r="O112" s="34"/>
    </row>
    <row r="113" spans="2:15" x14ac:dyDescent="0.3">
      <c r="B113" s="98">
        <v>30773</v>
      </c>
      <c r="C113" s="99"/>
      <c r="D113" s="27"/>
      <c r="E113" s="28">
        <f t="shared" si="4"/>
        <v>244.44808176694823</v>
      </c>
      <c r="F113" s="29">
        <v>390</v>
      </c>
      <c r="G113" s="7">
        <v>158.78</v>
      </c>
      <c r="H113" s="20"/>
      <c r="I113" s="31">
        <v>259.05</v>
      </c>
      <c r="J113" s="32">
        <v>99200</v>
      </c>
      <c r="K113" s="20" t="s">
        <v>25</v>
      </c>
      <c r="L113" s="33">
        <f t="shared" si="2"/>
        <v>2.4641943726506879E-3</v>
      </c>
      <c r="M113" s="28">
        <f t="shared" si="3"/>
        <v>94.36328190192944</v>
      </c>
      <c r="N113" s="34"/>
      <c r="O113" s="34"/>
    </row>
    <row r="114" spans="2:15" x14ac:dyDescent="0.3">
      <c r="B114" s="98">
        <v>30864</v>
      </c>
      <c r="C114" s="99"/>
      <c r="D114" s="27"/>
      <c r="E114" s="28">
        <f t="shared" si="4"/>
        <v>235.7635121118563</v>
      </c>
      <c r="F114" s="29">
        <v>373.33</v>
      </c>
      <c r="G114" s="7">
        <v>153.19</v>
      </c>
      <c r="H114" s="20"/>
      <c r="I114" s="31">
        <v>261.56</v>
      </c>
      <c r="J114" s="32">
        <v>98500</v>
      </c>
      <c r="K114" s="20" t="s">
        <v>25</v>
      </c>
      <c r="L114" s="33">
        <f t="shared" si="2"/>
        <v>2.3935381940289979E-3</v>
      </c>
      <c r="M114" s="28">
        <f t="shared" si="3"/>
        <v>90.137449194011424</v>
      </c>
      <c r="N114" s="34"/>
      <c r="O114" s="34"/>
    </row>
    <row r="115" spans="2:15" x14ac:dyDescent="0.3">
      <c r="B115" s="98">
        <v>30956</v>
      </c>
      <c r="C115" s="99"/>
      <c r="D115" s="27"/>
      <c r="E115" s="28">
        <f t="shared" si="4"/>
        <v>238.27145570523589</v>
      </c>
      <c r="F115" s="29">
        <v>348.74</v>
      </c>
      <c r="G115" s="7">
        <v>165.11</v>
      </c>
      <c r="H115" s="20"/>
      <c r="I115" s="31">
        <v>264.57</v>
      </c>
      <c r="J115" s="32">
        <v>97800</v>
      </c>
      <c r="K115" s="20" t="s">
        <v>25</v>
      </c>
      <c r="L115" s="33">
        <f t="shared" si="2"/>
        <v>2.4363134530187721E-3</v>
      </c>
      <c r="M115" s="28">
        <f t="shared" si="3"/>
        <v>90.05989178865174</v>
      </c>
      <c r="N115" s="34"/>
      <c r="O115" s="34"/>
    </row>
    <row r="116" spans="2:15" x14ac:dyDescent="0.3">
      <c r="B116" s="98">
        <v>31048</v>
      </c>
      <c r="C116" s="99"/>
      <c r="D116" s="27"/>
      <c r="E116" s="28">
        <f t="shared" si="4"/>
        <v>228.98158908849473</v>
      </c>
      <c r="F116" s="19">
        <v>307.77</v>
      </c>
      <c r="G116" s="7">
        <v>167.24</v>
      </c>
      <c r="H116" s="20"/>
      <c r="I116" s="31">
        <v>265.08</v>
      </c>
      <c r="J116" s="32">
        <v>98500</v>
      </c>
      <c r="K116" s="20" t="s">
        <v>25</v>
      </c>
      <c r="L116" s="33">
        <f t="shared" si="2"/>
        <v>2.3246861836395405E-3</v>
      </c>
      <c r="M116" s="28">
        <f t="shared" si="3"/>
        <v>86.382069220044798</v>
      </c>
      <c r="N116" s="34"/>
      <c r="O116" s="34"/>
    </row>
    <row r="117" spans="2:15" x14ac:dyDescent="0.3">
      <c r="B117" s="98">
        <v>31138</v>
      </c>
      <c r="C117" s="99"/>
      <c r="D117" s="27"/>
      <c r="E117" s="28">
        <f t="shared" si="4"/>
        <v>244.53520964395113</v>
      </c>
      <c r="F117" s="29">
        <v>326.73</v>
      </c>
      <c r="G117" s="7">
        <v>181.07</v>
      </c>
      <c r="H117" s="20"/>
      <c r="I117" s="31">
        <v>268.58999999999997</v>
      </c>
      <c r="J117" s="32">
        <v>100500</v>
      </c>
      <c r="K117" s="20" t="s">
        <v>25</v>
      </c>
      <c r="L117" s="33">
        <f t="shared" si="2"/>
        <v>2.4331861656114542E-3</v>
      </c>
      <c r="M117" s="28">
        <f t="shared" si="3"/>
        <v>91.044048417272109</v>
      </c>
      <c r="N117" s="34"/>
      <c r="O117" s="34"/>
    </row>
    <row r="118" spans="2:15" x14ac:dyDescent="0.3">
      <c r="B118" s="98">
        <v>31229</v>
      </c>
      <c r="C118" s="99"/>
      <c r="D118" s="27"/>
      <c r="E118" s="28">
        <f t="shared" si="4"/>
        <v>250.17151302715797</v>
      </c>
      <c r="F118" s="29">
        <v>316.02999999999997</v>
      </c>
      <c r="G118" s="7">
        <v>192.24</v>
      </c>
      <c r="H118" s="20"/>
      <c r="I118" s="31">
        <v>270.85000000000002</v>
      </c>
      <c r="J118" s="32">
        <v>100500</v>
      </c>
      <c r="K118" s="20" t="s">
        <v>25</v>
      </c>
      <c r="L118" s="33">
        <f t="shared" si="2"/>
        <v>2.4892687863398801E-3</v>
      </c>
      <c r="M118" s="28">
        <f t="shared" si="3"/>
        <v>92.365336173955299</v>
      </c>
      <c r="N118" s="34"/>
      <c r="O118" s="34"/>
    </row>
    <row r="119" spans="2:15" x14ac:dyDescent="0.3">
      <c r="B119" s="98">
        <v>31321</v>
      </c>
      <c r="C119" s="99"/>
      <c r="D119" s="27"/>
      <c r="E119" s="28">
        <f t="shared" si="4"/>
        <v>245.34503549972061</v>
      </c>
      <c r="F119" s="29">
        <v>326.89</v>
      </c>
      <c r="G119" s="7">
        <v>182.08</v>
      </c>
      <c r="H119" s="20"/>
      <c r="I119" s="31">
        <v>273.12</v>
      </c>
      <c r="J119" s="32">
        <v>103800</v>
      </c>
      <c r="K119" s="20" t="s">
        <v>25</v>
      </c>
      <c r="L119" s="33">
        <f t="shared" si="2"/>
        <v>2.3636323265869038E-3</v>
      </c>
      <c r="M119" s="28">
        <f t="shared" si="3"/>
        <v>89.83049044365869</v>
      </c>
      <c r="N119" s="34"/>
      <c r="O119" s="34"/>
    </row>
    <row r="120" spans="2:15" x14ac:dyDescent="0.3">
      <c r="B120" s="98">
        <v>31413</v>
      </c>
      <c r="C120" s="99"/>
      <c r="D120" s="27"/>
      <c r="E120" s="28">
        <f t="shared" si="4"/>
        <v>267.66736932248602</v>
      </c>
      <c r="F120" s="19">
        <v>327.42</v>
      </c>
      <c r="G120" s="7">
        <v>211.28</v>
      </c>
      <c r="H120" s="20"/>
      <c r="I120" s="31">
        <v>275.38</v>
      </c>
      <c r="J120" s="32">
        <v>106300</v>
      </c>
      <c r="K120" s="20">
        <v>1.6</v>
      </c>
      <c r="L120" s="33">
        <f t="shared" si="2"/>
        <v>2.5180373407571593E-3</v>
      </c>
      <c r="M120" s="28">
        <f t="shared" si="3"/>
        <v>97.199277116161667</v>
      </c>
      <c r="N120" s="34"/>
      <c r="O120" s="34"/>
    </row>
    <row r="121" spans="2:15" x14ac:dyDescent="0.3">
      <c r="B121" s="98">
        <v>31503</v>
      </c>
      <c r="C121" s="99"/>
      <c r="D121" s="27"/>
      <c r="E121" s="28">
        <f t="shared" si="4"/>
        <v>293.66701539428755</v>
      </c>
      <c r="F121" s="29">
        <v>346.27</v>
      </c>
      <c r="G121" s="7">
        <v>238.9</v>
      </c>
      <c r="H121" s="20"/>
      <c r="I121" s="31">
        <v>272.86</v>
      </c>
      <c r="J121" s="32">
        <v>112000</v>
      </c>
      <c r="K121" s="20">
        <v>1.6</v>
      </c>
      <c r="L121" s="33">
        <f t="shared" si="2"/>
        <v>2.6220269231632815E-3</v>
      </c>
      <c r="M121" s="28">
        <f t="shared" si="3"/>
        <v>107.62552788766676</v>
      </c>
      <c r="N121" s="34"/>
      <c r="O121" s="34"/>
    </row>
    <row r="122" spans="2:15" x14ac:dyDescent="0.3">
      <c r="B122" s="98">
        <v>31594</v>
      </c>
      <c r="C122" s="99"/>
      <c r="D122" s="27"/>
      <c r="E122" s="28">
        <f t="shared" si="4"/>
        <v>302.82486939327168</v>
      </c>
      <c r="F122" s="29">
        <v>346.6</v>
      </c>
      <c r="G122" s="7">
        <v>250.84</v>
      </c>
      <c r="H122" s="20"/>
      <c r="I122" s="31">
        <v>275.13</v>
      </c>
      <c r="J122" s="32">
        <v>114400</v>
      </c>
      <c r="K122" s="20">
        <v>1.6</v>
      </c>
      <c r="L122" s="33">
        <f t="shared" si="2"/>
        <v>2.6470705366544727E-3</v>
      </c>
      <c r="M122" s="28">
        <f t="shared" si="3"/>
        <v>110.06610307609918</v>
      </c>
      <c r="N122" s="34"/>
      <c r="O122" s="34"/>
    </row>
    <row r="123" spans="2:15" x14ac:dyDescent="0.3">
      <c r="B123" s="98">
        <v>31686</v>
      </c>
      <c r="C123" s="99"/>
      <c r="D123" s="27"/>
      <c r="E123" s="28">
        <f t="shared" si="4"/>
        <v>308.51870329953533</v>
      </c>
      <c r="F123" s="29">
        <v>423.68</v>
      </c>
      <c r="G123" s="7">
        <v>231.32</v>
      </c>
      <c r="H123" s="20"/>
      <c r="I123" s="31">
        <v>277.14</v>
      </c>
      <c r="J123" s="32">
        <v>115600</v>
      </c>
      <c r="K123" s="20">
        <v>1.6</v>
      </c>
      <c r="L123" s="33">
        <f t="shared" si="2"/>
        <v>2.6688469143558418E-3</v>
      </c>
      <c r="M123" s="28">
        <f t="shared" si="3"/>
        <v>111.32232925580405</v>
      </c>
      <c r="N123" s="34"/>
      <c r="O123" s="34"/>
    </row>
    <row r="124" spans="2:15" x14ac:dyDescent="0.3">
      <c r="B124" s="98">
        <v>31778</v>
      </c>
      <c r="C124" s="99"/>
      <c r="D124" s="27"/>
      <c r="E124" s="28">
        <f t="shared" si="4"/>
        <v>308.32619525164148</v>
      </c>
      <c r="F124" s="19">
        <v>392</v>
      </c>
      <c r="G124" s="7">
        <v>242.17</v>
      </c>
      <c r="H124" s="20"/>
      <c r="I124" s="31">
        <v>279.39999999999998</v>
      </c>
      <c r="J124" s="32">
        <v>120800</v>
      </c>
      <c r="K124" s="20">
        <v>1.6</v>
      </c>
      <c r="L124" s="33">
        <f t="shared" si="2"/>
        <v>2.5523691659904094E-3</v>
      </c>
      <c r="M124" s="28">
        <f t="shared" ref="M124:M155" si="5">IF(E124="","",E124*VLOOKUP($C$2,$B$60:$I$259,8,FALSE)/I124)</f>
        <v>110.35296895191178</v>
      </c>
      <c r="N124" s="34"/>
      <c r="O124" s="34"/>
    </row>
    <row r="125" spans="2:15" x14ac:dyDescent="0.3">
      <c r="B125" s="98">
        <v>31868</v>
      </c>
      <c r="C125" s="99"/>
      <c r="D125" s="27"/>
      <c r="E125" s="28">
        <f t="shared" ref="E125:E156" si="6">IF($C$2=B125,$I$4+$I$5*F125+IFERROR($I$6*H125,0)+$I$7*G125,IF(E124="",IF($C$11=B125,$I$4+$I$5*F125+IFERROR($I$6*H125,0)+$I$7*G125,""),IF($C$11=B124,"",$I$4+$I$5*F125+IFERROR($I$6*H125,0)+$I$7*G125)))</f>
        <v>353.24571515743014</v>
      </c>
      <c r="F125" s="29">
        <v>419.4</v>
      </c>
      <c r="G125" s="7">
        <v>291.7</v>
      </c>
      <c r="H125" s="20"/>
      <c r="I125" s="31">
        <v>283.17</v>
      </c>
      <c r="J125" s="32">
        <v>126100</v>
      </c>
      <c r="K125" s="20">
        <v>1.6</v>
      </c>
      <c r="L125" s="33">
        <f t="shared" ref="L125:L188" si="7">IF(E125="","",(E125/J125))</f>
        <v>2.8013141566806516E-3</v>
      </c>
      <c r="M125" s="28">
        <f t="shared" si="5"/>
        <v>124.74687119307488</v>
      </c>
      <c r="N125" s="34"/>
      <c r="O125" s="34"/>
    </row>
    <row r="126" spans="2:15" x14ac:dyDescent="0.3">
      <c r="B126" s="98">
        <v>31959</v>
      </c>
      <c r="C126" s="99"/>
      <c r="D126" s="27"/>
      <c r="E126" s="28">
        <f t="shared" si="6"/>
        <v>373.08901164178184</v>
      </c>
      <c r="F126" s="29">
        <v>447.71</v>
      </c>
      <c r="G126" s="7">
        <v>307.89999999999998</v>
      </c>
      <c r="H126" s="20"/>
      <c r="I126" s="31">
        <v>285.93</v>
      </c>
      <c r="J126" s="32">
        <v>129900</v>
      </c>
      <c r="K126" s="20">
        <v>1.6</v>
      </c>
      <c r="L126" s="33">
        <f t="shared" si="7"/>
        <v>2.8721248009375045E-3</v>
      </c>
      <c r="M126" s="28">
        <f t="shared" si="5"/>
        <v>130.48263968166398</v>
      </c>
      <c r="N126" s="34"/>
      <c r="O126" s="34"/>
    </row>
    <row r="127" spans="2:15" x14ac:dyDescent="0.3">
      <c r="B127" s="98">
        <v>32051</v>
      </c>
      <c r="C127" s="99"/>
      <c r="D127" s="27"/>
      <c r="E127" s="28">
        <f t="shared" si="6"/>
        <v>386.72977740949977</v>
      </c>
      <c r="F127" s="29">
        <v>459.2</v>
      </c>
      <c r="G127" s="7">
        <v>321.83</v>
      </c>
      <c r="H127" s="20"/>
      <c r="I127" s="31">
        <v>289.7</v>
      </c>
      <c r="J127" s="32">
        <v>133500</v>
      </c>
      <c r="K127" s="20">
        <v>1.6</v>
      </c>
      <c r="L127" s="33">
        <f t="shared" si="7"/>
        <v>2.8968522652396988E-3</v>
      </c>
      <c r="M127" s="28">
        <f t="shared" si="5"/>
        <v>133.49319206403169</v>
      </c>
      <c r="N127" s="34"/>
      <c r="O127" s="34"/>
    </row>
    <row r="128" spans="2:15" x14ac:dyDescent="0.3">
      <c r="B128" s="98">
        <v>32143</v>
      </c>
      <c r="C128" s="99"/>
      <c r="D128" s="27"/>
      <c r="E128" s="28">
        <f t="shared" si="6"/>
        <v>337.75619663268378</v>
      </c>
      <c r="F128" s="19">
        <v>488.53</v>
      </c>
      <c r="G128" s="7">
        <v>247.08</v>
      </c>
      <c r="H128" s="20"/>
      <c r="I128" s="31">
        <v>290.7</v>
      </c>
      <c r="J128" s="32">
        <v>137900</v>
      </c>
      <c r="K128" s="20">
        <v>2.39</v>
      </c>
      <c r="L128" s="33">
        <f t="shared" si="7"/>
        <v>2.4492835143776924E-3</v>
      </c>
      <c r="M128" s="28">
        <f t="shared" si="5"/>
        <v>116.18720214402607</v>
      </c>
      <c r="N128" s="34"/>
      <c r="O128" s="34"/>
    </row>
    <row r="129" spans="2:15" x14ac:dyDescent="0.3">
      <c r="B129" s="98">
        <v>32234</v>
      </c>
      <c r="C129" s="99"/>
      <c r="D129" s="27"/>
      <c r="E129" s="28">
        <f t="shared" si="6"/>
        <v>338.53255099310803</v>
      </c>
      <c r="F129" s="29">
        <v>457.75</v>
      </c>
      <c r="G129" s="7">
        <v>258.89</v>
      </c>
      <c r="H129" s="20"/>
      <c r="I129" s="31">
        <v>294.22000000000003</v>
      </c>
      <c r="J129" s="32">
        <v>134800</v>
      </c>
      <c r="K129" s="20">
        <v>2.39</v>
      </c>
      <c r="L129" s="33">
        <f t="shared" si="7"/>
        <v>2.5113690726491695E-3</v>
      </c>
      <c r="M129" s="28">
        <f t="shared" si="5"/>
        <v>115.06102610057371</v>
      </c>
      <c r="N129" s="34"/>
      <c r="O129" s="34"/>
    </row>
    <row r="130" spans="2:15" x14ac:dyDescent="0.3">
      <c r="B130" s="98">
        <v>32325</v>
      </c>
      <c r="C130" s="99"/>
      <c r="D130" s="27"/>
      <c r="E130" s="28">
        <f t="shared" si="6"/>
        <v>344.26068588684581</v>
      </c>
      <c r="F130" s="29">
        <v>437.58</v>
      </c>
      <c r="G130" s="7">
        <v>273.5</v>
      </c>
      <c r="H130" s="20"/>
      <c r="I130" s="31">
        <v>297.74</v>
      </c>
      <c r="J130" s="32">
        <v>141500</v>
      </c>
      <c r="K130" s="20">
        <v>2.39</v>
      </c>
      <c r="L130" s="33">
        <f t="shared" si="7"/>
        <v>2.4329377094476734E-3</v>
      </c>
      <c r="M130" s="28">
        <f t="shared" si="5"/>
        <v>115.62460062028811</v>
      </c>
      <c r="N130" s="34"/>
      <c r="O130" s="34"/>
    </row>
    <row r="131" spans="2:15" x14ac:dyDescent="0.3">
      <c r="B131" s="98">
        <v>32417</v>
      </c>
      <c r="C131" s="99"/>
      <c r="D131" s="27"/>
      <c r="E131" s="28">
        <f t="shared" si="6"/>
        <v>332.36597158057685</v>
      </c>
      <c r="F131" s="29">
        <v>397.44</v>
      </c>
      <c r="G131" s="7">
        <v>271.91000000000003</v>
      </c>
      <c r="H131" s="20"/>
      <c r="I131" s="31">
        <v>302.01</v>
      </c>
      <c r="J131" s="32">
        <v>140400</v>
      </c>
      <c r="K131" s="20">
        <v>2.39</v>
      </c>
      <c r="L131" s="33">
        <f t="shared" si="7"/>
        <v>2.3672789998616583E-3</v>
      </c>
      <c r="M131" s="28">
        <f t="shared" si="5"/>
        <v>110.05131339378725</v>
      </c>
      <c r="N131" s="34"/>
      <c r="O131" s="34"/>
    </row>
    <row r="132" spans="2:15" x14ac:dyDescent="0.3">
      <c r="B132" s="98">
        <v>32509</v>
      </c>
      <c r="C132" s="99"/>
      <c r="D132" s="27"/>
      <c r="E132" s="28">
        <f t="shared" si="6"/>
        <v>340.70647795504044</v>
      </c>
      <c r="F132" s="19">
        <v>412.19</v>
      </c>
      <c r="G132" s="7">
        <v>277.72000000000003</v>
      </c>
      <c r="H132" s="20"/>
      <c r="I132" s="31">
        <v>304.27</v>
      </c>
      <c r="J132" s="32">
        <v>144300</v>
      </c>
      <c r="K132" s="20">
        <v>2.02</v>
      </c>
      <c r="L132" s="33">
        <f t="shared" si="7"/>
        <v>2.3610982533266837E-3</v>
      </c>
      <c r="M132" s="28">
        <f t="shared" si="5"/>
        <v>111.97504780459477</v>
      </c>
      <c r="N132" s="34"/>
      <c r="O132" s="34"/>
    </row>
    <row r="133" spans="2:15" x14ac:dyDescent="0.3">
      <c r="B133" s="98">
        <v>32599</v>
      </c>
      <c r="C133" s="99"/>
      <c r="D133" s="27"/>
      <c r="E133" s="28">
        <f t="shared" si="6"/>
        <v>346.02382009006243</v>
      </c>
      <c r="F133" s="29">
        <v>383.23</v>
      </c>
      <c r="G133" s="7">
        <v>294.87</v>
      </c>
      <c r="H133" s="20"/>
      <c r="I133" s="31">
        <v>309.3</v>
      </c>
      <c r="J133" s="32">
        <v>146800</v>
      </c>
      <c r="K133" s="20">
        <v>2.02</v>
      </c>
      <c r="L133" s="33">
        <f t="shared" si="7"/>
        <v>2.3571104910767196E-3</v>
      </c>
      <c r="M133" s="28">
        <f t="shared" si="5"/>
        <v>111.87320403817084</v>
      </c>
      <c r="N133" s="34"/>
      <c r="O133" s="34"/>
    </row>
    <row r="134" spans="2:15" x14ac:dyDescent="0.3">
      <c r="B134" s="98">
        <v>32690</v>
      </c>
      <c r="C134" s="99"/>
      <c r="D134" s="27"/>
      <c r="E134" s="28">
        <f t="shared" si="6"/>
        <v>360.7487548950437</v>
      </c>
      <c r="F134" s="29">
        <v>372.6</v>
      </c>
      <c r="G134" s="7">
        <v>317.98</v>
      </c>
      <c r="H134" s="20"/>
      <c r="I134" s="31">
        <v>312.56</v>
      </c>
      <c r="J134" s="32">
        <v>150200</v>
      </c>
      <c r="K134" s="20">
        <v>2.02</v>
      </c>
      <c r="L134" s="33">
        <f t="shared" si="7"/>
        <v>2.4017893135488927E-3</v>
      </c>
      <c r="M134" s="28">
        <f t="shared" si="5"/>
        <v>115.41744141766178</v>
      </c>
      <c r="N134" s="34"/>
      <c r="O134" s="34"/>
    </row>
    <row r="135" spans="2:15" x14ac:dyDescent="0.3">
      <c r="B135" s="98">
        <v>32782</v>
      </c>
      <c r="C135" s="99"/>
      <c r="D135" s="27"/>
      <c r="E135" s="28">
        <f t="shared" si="6"/>
        <v>383.86636624663333</v>
      </c>
      <c r="F135" s="29">
        <v>368.87</v>
      </c>
      <c r="G135" s="7">
        <v>349.72</v>
      </c>
      <c r="H135" s="20"/>
      <c r="I135" s="31">
        <v>315.58</v>
      </c>
      <c r="J135" s="32">
        <v>151200</v>
      </c>
      <c r="K135" s="20">
        <v>2.02</v>
      </c>
      <c r="L135" s="33">
        <f t="shared" si="7"/>
        <v>2.5387987185623898E-3</v>
      </c>
      <c r="M135" s="28">
        <f t="shared" si="5"/>
        <v>121.63836942982235</v>
      </c>
      <c r="N135" s="34"/>
      <c r="O135" s="34"/>
    </row>
    <row r="136" spans="2:15" x14ac:dyDescent="0.3">
      <c r="B136" s="98">
        <v>32874</v>
      </c>
      <c r="C136" s="99"/>
      <c r="D136" s="27"/>
      <c r="E136" s="28">
        <f t="shared" si="6"/>
        <v>394.88065830067075</v>
      </c>
      <c r="F136" s="19">
        <v>399.74</v>
      </c>
      <c r="G136" s="7">
        <v>353.4</v>
      </c>
      <c r="H136" s="20"/>
      <c r="I136" s="31">
        <v>320.10000000000002</v>
      </c>
      <c r="J136" s="32">
        <v>149500</v>
      </c>
      <c r="K136" s="20">
        <v>2.2000000000000002</v>
      </c>
      <c r="L136" s="33">
        <f t="shared" si="7"/>
        <v>2.6413421959911088E-3</v>
      </c>
      <c r="M136" s="28">
        <f t="shared" si="5"/>
        <v>123.36165520170907</v>
      </c>
      <c r="N136" s="34"/>
      <c r="O136" s="34"/>
    </row>
    <row r="137" spans="2:15" x14ac:dyDescent="0.3">
      <c r="B137" s="98">
        <v>32964</v>
      </c>
      <c r="C137" s="99"/>
      <c r="D137" s="27"/>
      <c r="E137" s="28">
        <f t="shared" si="6"/>
        <v>376.64223290844609</v>
      </c>
      <c r="F137" s="29">
        <v>370.81</v>
      </c>
      <c r="G137" s="7">
        <v>339.53</v>
      </c>
      <c r="H137" s="20"/>
      <c r="I137" s="31">
        <v>323.87</v>
      </c>
      <c r="J137" s="32">
        <v>151200</v>
      </c>
      <c r="K137" s="20">
        <v>2.2000000000000002</v>
      </c>
      <c r="L137" s="33">
        <f t="shared" si="7"/>
        <v>2.4910200589182943E-3</v>
      </c>
      <c r="M137" s="28">
        <f t="shared" si="5"/>
        <v>116.29426402829718</v>
      </c>
      <c r="N137" s="34"/>
      <c r="O137" s="34"/>
    </row>
    <row r="138" spans="2:15" x14ac:dyDescent="0.3">
      <c r="B138" s="98">
        <v>33055</v>
      </c>
      <c r="C138" s="99"/>
      <c r="D138" s="36">
        <v>1</v>
      </c>
      <c r="E138" s="28">
        <f t="shared" si="6"/>
        <v>386.59172952142546</v>
      </c>
      <c r="F138" s="29">
        <v>353.97</v>
      </c>
      <c r="G138" s="7">
        <v>358.53</v>
      </c>
      <c r="H138" s="20"/>
      <c r="I138" s="31">
        <v>327.64</v>
      </c>
      <c r="J138" s="32">
        <v>145500</v>
      </c>
      <c r="K138" s="20">
        <v>2.2000000000000002</v>
      </c>
      <c r="L138" s="33">
        <f t="shared" si="7"/>
        <v>2.6569878317623742E-3</v>
      </c>
      <c r="M138" s="28">
        <f t="shared" si="5"/>
        <v>117.9928365039145</v>
      </c>
      <c r="N138" s="34"/>
      <c r="O138" s="34"/>
    </row>
    <row r="139" spans="2:15" x14ac:dyDescent="0.3">
      <c r="B139" s="98">
        <v>33147</v>
      </c>
      <c r="C139" s="99"/>
      <c r="D139" s="36">
        <v>1</v>
      </c>
      <c r="E139" s="28">
        <f t="shared" si="6"/>
        <v>364.02909434252274</v>
      </c>
      <c r="F139" s="29">
        <v>402.04</v>
      </c>
      <c r="G139" s="7">
        <v>311.98</v>
      </c>
      <c r="H139" s="20"/>
      <c r="I139" s="31">
        <v>335.43</v>
      </c>
      <c r="J139" s="32">
        <v>150100</v>
      </c>
      <c r="K139" s="20">
        <v>2.2000000000000002</v>
      </c>
      <c r="L139" s="33">
        <f t="shared" si="7"/>
        <v>2.4252437997503182E-3</v>
      </c>
      <c r="M139" s="28">
        <f t="shared" si="5"/>
        <v>108.52609913917144</v>
      </c>
      <c r="N139" s="34"/>
      <c r="O139" s="34"/>
    </row>
    <row r="140" spans="2:15" x14ac:dyDescent="0.3">
      <c r="B140" s="98">
        <v>33239</v>
      </c>
      <c r="C140" s="99"/>
      <c r="D140" s="36">
        <v>1</v>
      </c>
      <c r="E140" s="28">
        <f t="shared" si="6"/>
        <v>374.94812972783063</v>
      </c>
      <c r="F140" s="19">
        <v>391.01</v>
      </c>
      <c r="G140" s="7">
        <v>330.22</v>
      </c>
      <c r="H140" s="20"/>
      <c r="I140" s="31">
        <v>338.19</v>
      </c>
      <c r="J140" s="32">
        <v>151100</v>
      </c>
      <c r="K140" s="20">
        <v>2.25</v>
      </c>
      <c r="L140" s="33">
        <f t="shared" si="7"/>
        <v>2.4814568479671123E-3</v>
      </c>
      <c r="M140" s="28">
        <f t="shared" si="5"/>
        <v>110.86907647412123</v>
      </c>
      <c r="N140" s="34"/>
      <c r="O140" s="34"/>
    </row>
    <row r="141" spans="2:15" x14ac:dyDescent="0.3">
      <c r="B141" s="98">
        <v>33329</v>
      </c>
      <c r="C141" s="99"/>
      <c r="D141" s="27"/>
      <c r="E141" s="28">
        <f t="shared" si="6"/>
        <v>397.2979841405496</v>
      </c>
      <c r="F141" s="29">
        <v>354.01</v>
      </c>
      <c r="G141" s="7">
        <v>372.61</v>
      </c>
      <c r="H141" s="20"/>
      <c r="I141" s="31">
        <v>339.7</v>
      </c>
      <c r="J141" s="32">
        <v>148200</v>
      </c>
      <c r="K141" s="20">
        <v>2.25</v>
      </c>
      <c r="L141" s="33">
        <f t="shared" si="7"/>
        <v>2.6808231048620081E-3</v>
      </c>
      <c r="M141" s="28">
        <f t="shared" si="5"/>
        <v>116.9555443451721</v>
      </c>
      <c r="N141" s="34"/>
      <c r="O141" s="34"/>
    </row>
    <row r="142" spans="2:15" x14ac:dyDescent="0.3">
      <c r="B142" s="98">
        <v>33420</v>
      </c>
      <c r="C142" s="99"/>
      <c r="D142" s="27"/>
      <c r="E142" s="28">
        <f t="shared" si="6"/>
        <v>403.36579909475279</v>
      </c>
      <c r="F142" s="29">
        <v>368.07</v>
      </c>
      <c r="G142" s="7">
        <v>375.67</v>
      </c>
      <c r="H142" s="20"/>
      <c r="I142" s="31">
        <v>342.21</v>
      </c>
      <c r="J142" s="32">
        <v>145400</v>
      </c>
      <c r="K142" s="20">
        <v>2.25</v>
      </c>
      <c r="L142" s="33">
        <f t="shared" si="7"/>
        <v>2.7741801863463054E-3</v>
      </c>
      <c r="M142" s="28">
        <f t="shared" si="5"/>
        <v>117.87083927844097</v>
      </c>
      <c r="N142" s="34"/>
      <c r="O142" s="34"/>
    </row>
    <row r="143" spans="2:15" x14ac:dyDescent="0.3">
      <c r="B143" s="98">
        <v>33512</v>
      </c>
      <c r="C143" s="99"/>
      <c r="D143" s="27"/>
      <c r="E143" s="28">
        <f t="shared" si="6"/>
        <v>407.95051505942808</v>
      </c>
      <c r="F143" s="29">
        <v>350.51</v>
      </c>
      <c r="G143" s="7">
        <v>387.86</v>
      </c>
      <c r="H143" s="20"/>
      <c r="I143" s="31">
        <v>345.23</v>
      </c>
      <c r="J143" s="32">
        <v>144400</v>
      </c>
      <c r="K143" s="20">
        <v>2.25</v>
      </c>
      <c r="L143" s="33">
        <f t="shared" si="7"/>
        <v>2.825142071048671E-3</v>
      </c>
      <c r="M143" s="28">
        <f t="shared" si="5"/>
        <v>118.16774760577819</v>
      </c>
      <c r="N143" s="34"/>
      <c r="O143" s="34"/>
    </row>
    <row r="144" spans="2:15" x14ac:dyDescent="0.3">
      <c r="B144" s="98">
        <v>33604</v>
      </c>
      <c r="C144" s="99"/>
      <c r="D144" s="27"/>
      <c r="E144" s="28">
        <f t="shared" si="6"/>
        <v>430.92662822861962</v>
      </c>
      <c r="F144" s="19">
        <v>353.41</v>
      </c>
      <c r="G144" s="7">
        <v>417.09</v>
      </c>
      <c r="H144" s="20"/>
      <c r="I144" s="31">
        <v>346.98</v>
      </c>
      <c r="J144" s="32">
        <v>144500</v>
      </c>
      <c r="K144" s="20">
        <v>2.19</v>
      </c>
      <c r="L144" s="33">
        <f t="shared" si="7"/>
        <v>2.9821911988139765E-3</v>
      </c>
      <c r="M144" s="28">
        <f t="shared" si="5"/>
        <v>124.19350631985117</v>
      </c>
      <c r="N144" s="34"/>
      <c r="O144" s="34"/>
    </row>
    <row r="145" spans="2:15" x14ac:dyDescent="0.3">
      <c r="B145" s="98">
        <v>33695</v>
      </c>
      <c r="C145" s="99"/>
      <c r="D145" s="27"/>
      <c r="E145" s="28">
        <f t="shared" si="6"/>
        <v>417.57930823072297</v>
      </c>
      <c r="F145" s="29">
        <v>341.51</v>
      </c>
      <c r="G145" s="7">
        <v>403.69</v>
      </c>
      <c r="H145" s="20"/>
      <c r="I145" s="31">
        <v>350.5</v>
      </c>
      <c r="J145" s="32">
        <v>145300</v>
      </c>
      <c r="K145" s="20">
        <v>2.19</v>
      </c>
      <c r="L145" s="33">
        <f t="shared" si="7"/>
        <v>2.8739112748157121E-3</v>
      </c>
      <c r="M145" s="28">
        <f t="shared" si="5"/>
        <v>119.13817638537031</v>
      </c>
      <c r="N145" s="34"/>
      <c r="O145" s="34"/>
    </row>
    <row r="146" spans="2:15" x14ac:dyDescent="0.3">
      <c r="B146" s="98">
        <v>33786</v>
      </c>
      <c r="C146" s="99"/>
      <c r="D146" s="27"/>
      <c r="E146" s="28">
        <f t="shared" si="6"/>
        <v>421.46552363749197</v>
      </c>
      <c r="F146" s="29">
        <v>343.41</v>
      </c>
      <c r="G146" s="7">
        <v>408.14</v>
      </c>
      <c r="H146" s="20"/>
      <c r="I146" s="31">
        <v>353.02</v>
      </c>
      <c r="J146" s="32">
        <v>141700</v>
      </c>
      <c r="K146" s="20">
        <v>2.19</v>
      </c>
      <c r="L146" s="33">
        <f t="shared" si="7"/>
        <v>2.9743509078157516E-3</v>
      </c>
      <c r="M146" s="28">
        <f t="shared" si="5"/>
        <v>119.38856825038016</v>
      </c>
      <c r="N146" s="34"/>
      <c r="O146" s="34"/>
    </row>
    <row r="147" spans="2:15" x14ac:dyDescent="0.3">
      <c r="B147" s="98">
        <v>33878</v>
      </c>
      <c r="C147" s="99"/>
      <c r="D147" s="27"/>
      <c r="E147" s="28">
        <f t="shared" si="6"/>
        <v>430.29450726549584</v>
      </c>
      <c r="F147" s="29">
        <v>349.01</v>
      </c>
      <c r="G147" s="7">
        <v>417.8</v>
      </c>
      <c r="H147" s="20"/>
      <c r="I147" s="31">
        <v>356.28</v>
      </c>
      <c r="J147" s="32">
        <v>147200</v>
      </c>
      <c r="K147" s="20">
        <v>2.19</v>
      </c>
      <c r="L147" s="33">
        <f t="shared" si="7"/>
        <v>2.9231963808797274E-3</v>
      </c>
      <c r="M147" s="28">
        <f t="shared" si="5"/>
        <v>120.77425262868977</v>
      </c>
      <c r="N147" s="34"/>
      <c r="O147" s="34"/>
    </row>
    <row r="148" spans="2:15" x14ac:dyDescent="0.3">
      <c r="B148" s="98">
        <v>33970</v>
      </c>
      <c r="C148" s="99"/>
      <c r="D148" s="27"/>
      <c r="E148" s="28">
        <f t="shared" si="6"/>
        <v>439.61302415321586</v>
      </c>
      <c r="F148" s="19">
        <v>332.91</v>
      </c>
      <c r="G148" s="7">
        <v>435.71</v>
      </c>
      <c r="H148" s="20"/>
      <c r="I148" s="31">
        <v>358.29</v>
      </c>
      <c r="J148" s="32">
        <v>144700</v>
      </c>
      <c r="K148" s="20">
        <v>2.2799999999999998</v>
      </c>
      <c r="L148" s="33">
        <f t="shared" si="7"/>
        <v>3.0380996831597504E-3</v>
      </c>
      <c r="M148" s="28">
        <f t="shared" si="5"/>
        <v>122.69754225717041</v>
      </c>
      <c r="N148" s="34"/>
      <c r="O148" s="34"/>
    </row>
    <row r="149" spans="2:15" x14ac:dyDescent="0.3">
      <c r="B149" s="98">
        <v>34060</v>
      </c>
      <c r="C149" s="99"/>
      <c r="D149" s="27"/>
      <c r="E149" s="28">
        <f t="shared" si="6"/>
        <v>452.80169821972669</v>
      </c>
      <c r="F149" s="29">
        <v>336.91</v>
      </c>
      <c r="G149" s="7">
        <v>451.67</v>
      </c>
      <c r="H149" s="20"/>
      <c r="I149" s="31">
        <v>361.81</v>
      </c>
      <c r="J149" s="32">
        <v>148900</v>
      </c>
      <c r="K149" s="20">
        <v>2.2799999999999998</v>
      </c>
      <c r="L149" s="33">
        <f t="shared" si="7"/>
        <v>3.0409784971103201E-3</v>
      </c>
      <c r="M149" s="28">
        <f t="shared" si="5"/>
        <v>125.14902800357278</v>
      </c>
      <c r="N149" s="34"/>
      <c r="O149" s="34"/>
    </row>
    <row r="150" spans="2:15" x14ac:dyDescent="0.3">
      <c r="B150" s="98">
        <v>34151</v>
      </c>
      <c r="C150" s="99"/>
      <c r="D150" s="27"/>
      <c r="E150" s="28">
        <f t="shared" si="6"/>
        <v>463.1444515326391</v>
      </c>
      <c r="F150" s="29">
        <v>379.01</v>
      </c>
      <c r="G150" s="7">
        <v>450.53</v>
      </c>
      <c r="H150" s="20"/>
      <c r="I150" s="31">
        <v>362.81</v>
      </c>
      <c r="J150" s="32">
        <v>148000</v>
      </c>
      <c r="K150" s="20">
        <v>2.2799999999999998</v>
      </c>
      <c r="L150" s="33">
        <f t="shared" si="7"/>
        <v>3.1293544022475616E-3</v>
      </c>
      <c r="M150" s="28">
        <f t="shared" si="5"/>
        <v>127.65481974935615</v>
      </c>
      <c r="N150" s="34"/>
      <c r="O150" s="34"/>
    </row>
    <row r="151" spans="2:15" x14ac:dyDescent="0.3">
      <c r="B151" s="98">
        <v>34243</v>
      </c>
      <c r="C151" s="99"/>
      <c r="D151" s="27"/>
      <c r="E151" s="28">
        <f t="shared" si="6"/>
        <v>462.50991027847937</v>
      </c>
      <c r="F151" s="29">
        <v>352.66</v>
      </c>
      <c r="G151" s="7">
        <v>458.93</v>
      </c>
      <c r="H151" s="20"/>
      <c r="I151" s="31">
        <v>366.08</v>
      </c>
      <c r="J151" s="32">
        <v>148300</v>
      </c>
      <c r="K151" s="20">
        <v>2.2799999999999998</v>
      </c>
      <c r="L151" s="33">
        <f t="shared" si="7"/>
        <v>3.1187451805696517E-3</v>
      </c>
      <c r="M151" s="28">
        <f t="shared" si="5"/>
        <v>126.34121237939232</v>
      </c>
      <c r="N151" s="34"/>
      <c r="O151" s="34"/>
    </row>
    <row r="152" spans="2:15" x14ac:dyDescent="0.3">
      <c r="B152" s="98">
        <v>34335</v>
      </c>
      <c r="C152" s="99"/>
      <c r="D152" s="27"/>
      <c r="E152" s="28">
        <f t="shared" si="6"/>
        <v>478.3394815717532</v>
      </c>
      <c r="F152" s="19">
        <v>390.66</v>
      </c>
      <c r="G152" s="7">
        <v>466.45</v>
      </c>
      <c r="H152" s="20"/>
      <c r="I152" s="31">
        <v>367.34</v>
      </c>
      <c r="J152" s="32">
        <v>153600</v>
      </c>
      <c r="K152" s="20">
        <v>2.2999999999999998</v>
      </c>
      <c r="L152" s="33">
        <f t="shared" si="7"/>
        <v>3.114189333149435E-3</v>
      </c>
      <c r="M152" s="28">
        <f t="shared" si="5"/>
        <v>130.21709630635195</v>
      </c>
      <c r="N152" s="34"/>
      <c r="O152" s="34"/>
    </row>
    <row r="153" spans="2:15" x14ac:dyDescent="0.3">
      <c r="B153" s="98">
        <v>34425</v>
      </c>
      <c r="C153" s="99"/>
      <c r="D153" s="27"/>
      <c r="E153" s="28">
        <f t="shared" si="6"/>
        <v>462.37738309245987</v>
      </c>
      <c r="F153" s="29">
        <v>389.71</v>
      </c>
      <c r="G153" s="7">
        <v>445.77</v>
      </c>
      <c r="H153" s="20"/>
      <c r="I153" s="31">
        <v>370.35</v>
      </c>
      <c r="J153" s="32">
        <v>154200</v>
      </c>
      <c r="K153" s="20">
        <v>2.2999999999999998</v>
      </c>
      <c r="L153" s="33">
        <f t="shared" si="7"/>
        <v>2.9985563105866401E-3</v>
      </c>
      <c r="M153" s="28">
        <f t="shared" si="5"/>
        <v>124.84876011677058</v>
      </c>
      <c r="N153" s="34"/>
      <c r="O153" s="34"/>
    </row>
    <row r="154" spans="2:15" x14ac:dyDescent="0.3">
      <c r="B154" s="98">
        <v>34516</v>
      </c>
      <c r="C154" s="99"/>
      <c r="D154" s="27"/>
      <c r="E154" s="28">
        <f t="shared" si="6"/>
        <v>460.09310160715177</v>
      </c>
      <c r="F154" s="29">
        <v>385.41</v>
      </c>
      <c r="G154" s="7">
        <v>444.27</v>
      </c>
      <c r="H154" s="20"/>
      <c r="I154" s="31">
        <v>372.86</v>
      </c>
      <c r="J154" s="32">
        <v>152800</v>
      </c>
      <c r="K154" s="20">
        <v>2.2999999999999998</v>
      </c>
      <c r="L154" s="33">
        <f t="shared" si="7"/>
        <v>3.0110805079002077E-3</v>
      </c>
      <c r="M154" s="28">
        <f t="shared" si="5"/>
        <v>123.39567172857151</v>
      </c>
      <c r="N154" s="34"/>
      <c r="O154" s="34"/>
    </row>
    <row r="155" spans="2:15" x14ac:dyDescent="0.3">
      <c r="B155" s="98">
        <v>34608</v>
      </c>
      <c r="C155" s="99"/>
      <c r="D155" s="27"/>
      <c r="E155" s="28">
        <f t="shared" si="6"/>
        <v>476.74979269919794</v>
      </c>
      <c r="F155" s="29">
        <v>395.36</v>
      </c>
      <c r="G155" s="7">
        <v>462.71</v>
      </c>
      <c r="H155" s="20"/>
      <c r="I155" s="31">
        <v>375.63</v>
      </c>
      <c r="J155" s="32">
        <v>156100</v>
      </c>
      <c r="K155" s="20">
        <v>2.2999999999999998</v>
      </c>
      <c r="L155" s="33">
        <f t="shared" si="7"/>
        <v>3.0541306386880074E-3</v>
      </c>
      <c r="M155" s="28">
        <f t="shared" si="5"/>
        <v>126.92005236514601</v>
      </c>
      <c r="N155" s="34"/>
      <c r="O155" s="34"/>
    </row>
    <row r="156" spans="2:15" x14ac:dyDescent="0.3">
      <c r="B156" s="98">
        <v>34700</v>
      </c>
      <c r="C156" s="99"/>
      <c r="D156" s="27"/>
      <c r="E156" s="28">
        <f t="shared" si="6"/>
        <v>470.52643829196847</v>
      </c>
      <c r="F156" s="19">
        <v>381.8</v>
      </c>
      <c r="G156" s="7">
        <v>459.27</v>
      </c>
      <c r="H156" s="20"/>
      <c r="I156" s="31">
        <v>377.64</v>
      </c>
      <c r="J156" s="32">
        <v>153500</v>
      </c>
      <c r="K156" s="20">
        <v>2.3199999999999998</v>
      </c>
      <c r="L156" s="33">
        <f t="shared" si="7"/>
        <v>3.0653188162343224E-3</v>
      </c>
      <c r="M156" s="28">
        <f t="shared" ref="M156:M187" si="8">IF(E156="","",E156*VLOOKUP($C$2,$B$60:$I$259,8,FALSE)/I156)</f>
        <v>124.59655711576329</v>
      </c>
      <c r="N156" s="34"/>
      <c r="O156" s="34"/>
    </row>
    <row r="157" spans="2:15" x14ac:dyDescent="0.3">
      <c r="B157" s="98">
        <v>34790</v>
      </c>
      <c r="C157" s="99"/>
      <c r="D157" s="27"/>
      <c r="E157" s="28">
        <f t="shared" ref="E157:E188" si="9">IF($C$2=B157,$I$4+$I$5*F157+IFERROR($I$6*H157,0)+$I$7*G157,IF(E156="",IF($C$11=B157,$I$4+$I$5*F157+IFERROR($I$6*H157,0)+$I$7*G157,""),IF($C$11=B156,"",$I$4+$I$5*F157+IFERROR($I$6*H157,0)+$I$7*G157)))</f>
        <v>503.27285408277118</v>
      </c>
      <c r="F157" s="29">
        <v>386.56</v>
      </c>
      <c r="G157" s="7">
        <v>500.71</v>
      </c>
      <c r="H157" s="20"/>
      <c r="I157" s="31">
        <v>381.66</v>
      </c>
      <c r="J157" s="32">
        <v>158900</v>
      </c>
      <c r="K157" s="20">
        <v>2.3199999999999998</v>
      </c>
      <c r="L157" s="33">
        <f t="shared" si="7"/>
        <v>3.1672300445737644E-3</v>
      </c>
      <c r="M157" s="28">
        <f t="shared" si="8"/>
        <v>131.86418647035873</v>
      </c>
      <c r="N157" s="34"/>
      <c r="O157" s="34"/>
    </row>
    <row r="158" spans="2:15" x14ac:dyDescent="0.3">
      <c r="B158" s="98">
        <v>34881</v>
      </c>
      <c r="C158" s="99"/>
      <c r="D158" s="27"/>
      <c r="E158" s="28">
        <f t="shared" si="9"/>
        <v>537.00655763944621</v>
      </c>
      <c r="F158" s="29">
        <v>387.61</v>
      </c>
      <c r="G158" s="7">
        <v>544.75</v>
      </c>
      <c r="H158" s="20"/>
      <c r="I158" s="31">
        <v>383.17</v>
      </c>
      <c r="J158" s="32">
        <v>157700</v>
      </c>
      <c r="K158" s="20">
        <v>2.3199999999999998</v>
      </c>
      <c r="L158" s="33">
        <f t="shared" si="7"/>
        <v>3.4052413293560319E-3</v>
      </c>
      <c r="M158" s="28">
        <f t="shared" si="8"/>
        <v>140.14838260809722</v>
      </c>
      <c r="N158" s="34"/>
      <c r="O158" s="34"/>
    </row>
    <row r="159" spans="2:15" x14ac:dyDescent="0.3">
      <c r="B159" s="98">
        <v>34973</v>
      </c>
      <c r="C159" s="99"/>
      <c r="D159" s="27"/>
      <c r="E159" s="28">
        <f t="shared" si="9"/>
        <v>565.36625703450352</v>
      </c>
      <c r="F159" s="29">
        <v>383.54</v>
      </c>
      <c r="G159" s="7">
        <v>583.51</v>
      </c>
      <c r="H159" s="20"/>
      <c r="I159" s="31">
        <v>386.18</v>
      </c>
      <c r="J159" s="32">
        <v>160900</v>
      </c>
      <c r="K159" s="20">
        <v>2.3199999999999998</v>
      </c>
      <c r="L159" s="33">
        <f t="shared" si="7"/>
        <v>3.5137741270012649E-3</v>
      </c>
      <c r="M159" s="28">
        <f t="shared" si="8"/>
        <v>146.3996729593722</v>
      </c>
      <c r="N159" s="34"/>
      <c r="O159" s="34"/>
    </row>
    <row r="160" spans="2:15" x14ac:dyDescent="0.3">
      <c r="B160" s="98">
        <v>35065</v>
      </c>
      <c r="C160" s="99"/>
      <c r="D160" s="27"/>
      <c r="E160" s="28">
        <f t="shared" si="9"/>
        <v>590.83747819368909</v>
      </c>
      <c r="F160" s="19">
        <v>386.71</v>
      </c>
      <c r="G160" s="7">
        <v>615.92999999999995</v>
      </c>
      <c r="H160" s="20"/>
      <c r="I160" s="31">
        <v>387.94</v>
      </c>
      <c r="J160" s="32">
        <v>161100</v>
      </c>
      <c r="K160" s="20">
        <v>2.36</v>
      </c>
      <c r="L160" s="33">
        <f t="shared" si="7"/>
        <v>3.6675200384462389E-3</v>
      </c>
      <c r="M160" s="28">
        <f t="shared" si="8"/>
        <v>152.30125230543101</v>
      </c>
      <c r="N160" s="34"/>
      <c r="O160" s="34"/>
    </row>
    <row r="161" spans="2:15" x14ac:dyDescent="0.3">
      <c r="B161" s="98">
        <v>35156</v>
      </c>
      <c r="C161" s="99"/>
      <c r="D161" s="27"/>
      <c r="E161" s="28">
        <f t="shared" si="9"/>
        <v>619.82903476701699</v>
      </c>
      <c r="F161" s="29">
        <v>395.57</v>
      </c>
      <c r="G161" s="7">
        <v>650.99</v>
      </c>
      <c r="H161" s="20"/>
      <c r="I161" s="31">
        <v>392.71</v>
      </c>
      <c r="J161" s="32">
        <v>166000</v>
      </c>
      <c r="K161" s="20">
        <v>2.36</v>
      </c>
      <c r="L161" s="33">
        <f t="shared" si="7"/>
        <v>3.7339098479940783E-3</v>
      </c>
      <c r="M161" s="28">
        <f t="shared" si="8"/>
        <v>157.83377931985868</v>
      </c>
      <c r="N161" s="34"/>
      <c r="O161" s="34"/>
    </row>
    <row r="162" spans="2:15" x14ac:dyDescent="0.3">
      <c r="B162" s="98">
        <v>35247</v>
      </c>
      <c r="C162" s="99"/>
      <c r="D162" s="27"/>
      <c r="E162" s="28">
        <f t="shared" si="9"/>
        <v>633.48517170862658</v>
      </c>
      <c r="F162" s="29">
        <v>380.84</v>
      </c>
      <c r="G162" s="7">
        <v>674.13</v>
      </c>
      <c r="H162" s="20"/>
      <c r="I162" s="31">
        <v>394.47</v>
      </c>
      <c r="J162" s="32">
        <v>164000</v>
      </c>
      <c r="K162" s="20">
        <v>2.36</v>
      </c>
      <c r="L162" s="33">
        <f t="shared" si="7"/>
        <v>3.8627144616379672E-3</v>
      </c>
      <c r="M162" s="28">
        <f t="shared" si="8"/>
        <v>160.59146999990531</v>
      </c>
      <c r="N162" s="34"/>
      <c r="O162" s="34"/>
    </row>
    <row r="163" spans="2:15" x14ac:dyDescent="0.3">
      <c r="B163" s="98">
        <v>35339</v>
      </c>
      <c r="C163" s="99"/>
      <c r="D163" s="27"/>
      <c r="E163" s="28">
        <f t="shared" si="9"/>
        <v>643.10495314568493</v>
      </c>
      <c r="F163" s="29">
        <v>379.31</v>
      </c>
      <c r="G163" s="7">
        <v>687.33</v>
      </c>
      <c r="H163" s="20"/>
      <c r="I163" s="31">
        <v>397.74</v>
      </c>
      <c r="J163" s="32">
        <v>171000</v>
      </c>
      <c r="K163" s="20">
        <v>2.36</v>
      </c>
      <c r="L163" s="33">
        <f t="shared" si="7"/>
        <v>3.7608476792145317E-3</v>
      </c>
      <c r="M163" s="28">
        <f t="shared" si="8"/>
        <v>161.68978557491951</v>
      </c>
      <c r="N163" s="34"/>
      <c r="O163" s="34"/>
    </row>
    <row r="164" spans="2:15" x14ac:dyDescent="0.3">
      <c r="B164" s="98">
        <v>35431</v>
      </c>
      <c r="C164" s="99"/>
      <c r="D164" s="27"/>
      <c r="E164" s="28">
        <f t="shared" si="9"/>
        <v>681.08100015197238</v>
      </c>
      <c r="F164" s="19">
        <v>369.56</v>
      </c>
      <c r="G164" s="7">
        <v>740.74</v>
      </c>
      <c r="H164" s="20"/>
      <c r="I164" s="31">
        <v>399.75</v>
      </c>
      <c r="J164" s="32">
        <v>172200</v>
      </c>
      <c r="K164" s="20">
        <v>2.42</v>
      </c>
      <c r="L164" s="33">
        <f t="shared" si="7"/>
        <v>3.9551742169104086E-3</v>
      </c>
      <c r="M164" s="28">
        <f t="shared" si="8"/>
        <v>170.37673549767916</v>
      </c>
      <c r="N164" s="34"/>
      <c r="O164" s="34"/>
    </row>
    <row r="165" spans="2:15" x14ac:dyDescent="0.3">
      <c r="B165" s="98">
        <v>35521</v>
      </c>
      <c r="C165" s="99"/>
      <c r="D165" s="27"/>
      <c r="E165" s="28">
        <f t="shared" si="9"/>
        <v>688.18563086184542</v>
      </c>
      <c r="F165" s="29">
        <v>349.51</v>
      </c>
      <c r="G165" s="7">
        <v>757.12</v>
      </c>
      <c r="H165" s="20"/>
      <c r="I165" s="31">
        <v>402.51</v>
      </c>
      <c r="J165" s="32">
        <v>177200</v>
      </c>
      <c r="K165" s="20">
        <v>2.42</v>
      </c>
      <c r="L165" s="33">
        <f t="shared" si="7"/>
        <v>3.8836660883851321E-3</v>
      </c>
      <c r="M165" s="28">
        <f t="shared" si="8"/>
        <v>170.97354869738527</v>
      </c>
      <c r="N165" s="34"/>
      <c r="O165" s="34"/>
    </row>
    <row r="166" spans="2:15" x14ac:dyDescent="0.3">
      <c r="B166" s="98">
        <v>35612</v>
      </c>
      <c r="C166" s="99"/>
      <c r="D166" s="27"/>
      <c r="E166" s="28">
        <f t="shared" si="9"/>
        <v>781.32017760550366</v>
      </c>
      <c r="F166" s="29">
        <v>334.06</v>
      </c>
      <c r="G166" s="7">
        <v>885.14</v>
      </c>
      <c r="H166" s="20"/>
      <c r="I166" s="31">
        <v>403.27</v>
      </c>
      <c r="J166" s="32">
        <v>174700</v>
      </c>
      <c r="K166" s="20">
        <v>2.42</v>
      </c>
      <c r="L166" s="33">
        <f t="shared" si="7"/>
        <v>4.4723536210961859E-3</v>
      </c>
      <c r="M166" s="28">
        <f t="shared" si="8"/>
        <v>193.74616946599144</v>
      </c>
      <c r="N166" s="34"/>
      <c r="O166" s="34"/>
    </row>
    <row r="167" spans="2:15" x14ac:dyDescent="0.3">
      <c r="B167" s="98">
        <v>35704</v>
      </c>
      <c r="C167" s="99"/>
      <c r="D167" s="27"/>
      <c r="E167" s="28">
        <f t="shared" si="9"/>
        <v>827.11257459217347</v>
      </c>
      <c r="F167" s="29">
        <v>328.76</v>
      </c>
      <c r="G167" s="7">
        <v>947.28</v>
      </c>
      <c r="H167" s="20"/>
      <c r="I167" s="31">
        <v>406.03</v>
      </c>
      <c r="J167" s="32">
        <v>175400</v>
      </c>
      <c r="K167" s="20">
        <v>2.42</v>
      </c>
      <c r="L167" s="33">
        <f t="shared" si="7"/>
        <v>4.7155791025779558E-3</v>
      </c>
      <c r="M167" s="28">
        <f t="shared" si="8"/>
        <v>203.70725675249946</v>
      </c>
      <c r="N167" s="34"/>
      <c r="O167" s="34"/>
    </row>
    <row r="168" spans="2:15" ht="13.8" customHeight="1" x14ac:dyDescent="0.3">
      <c r="B168" s="98">
        <v>35796</v>
      </c>
      <c r="C168" s="99"/>
      <c r="D168" s="27"/>
      <c r="E168" s="28">
        <f t="shared" si="9"/>
        <v>834.16555172061101</v>
      </c>
      <c r="F168" s="19">
        <v>289.2</v>
      </c>
      <c r="G168" s="7">
        <v>970.43</v>
      </c>
      <c r="H168" s="20"/>
      <c r="I168" s="31">
        <v>406.03</v>
      </c>
      <c r="J168" s="32">
        <v>180000</v>
      </c>
      <c r="K168" s="20">
        <v>2.56</v>
      </c>
      <c r="L168" s="33">
        <f t="shared" si="7"/>
        <v>4.6342530651145054E-3</v>
      </c>
      <c r="M168" s="28">
        <f t="shared" si="8"/>
        <v>205.44431488328721</v>
      </c>
      <c r="N168" s="34"/>
      <c r="O168" s="34"/>
    </row>
    <row r="169" spans="2:15" x14ac:dyDescent="0.3">
      <c r="B169" s="98">
        <v>35886</v>
      </c>
      <c r="C169" s="99"/>
      <c r="D169" s="27"/>
      <c r="E169" s="28">
        <f t="shared" si="9"/>
        <v>936.769074707453</v>
      </c>
      <c r="F169" s="29">
        <v>299.89999999999998</v>
      </c>
      <c r="G169" s="7">
        <v>1101.75</v>
      </c>
      <c r="H169" s="20"/>
      <c r="I169" s="31">
        <v>408.29</v>
      </c>
      <c r="J169" s="32">
        <v>178800</v>
      </c>
      <c r="K169" s="20">
        <v>2.56</v>
      </c>
      <c r="L169" s="33">
        <f t="shared" si="7"/>
        <v>5.2392006415405649E-3</v>
      </c>
      <c r="M169" s="28">
        <f t="shared" si="8"/>
        <v>229.43718305798646</v>
      </c>
      <c r="N169" s="34"/>
      <c r="O169" s="34"/>
    </row>
    <row r="170" spans="2:15" x14ac:dyDescent="0.3">
      <c r="B170" s="98">
        <v>35977</v>
      </c>
      <c r="C170" s="99"/>
      <c r="D170" s="27"/>
      <c r="E170" s="28">
        <f t="shared" si="9"/>
        <v>960.04073583550451</v>
      </c>
      <c r="F170" s="29">
        <v>295.75</v>
      </c>
      <c r="G170" s="7">
        <v>1133.8399999999999</v>
      </c>
      <c r="H170" s="20"/>
      <c r="I170" s="31">
        <v>410.05</v>
      </c>
      <c r="J170" s="32">
        <v>184300</v>
      </c>
      <c r="K170" s="20">
        <v>2.56</v>
      </c>
      <c r="L170" s="33">
        <f t="shared" si="7"/>
        <v>5.2091195650325797E-3</v>
      </c>
      <c r="M170" s="28">
        <f t="shared" si="8"/>
        <v>234.12772487148015</v>
      </c>
      <c r="N170" s="34"/>
      <c r="O170" s="34"/>
    </row>
    <row r="171" spans="2:15" x14ac:dyDescent="0.3">
      <c r="B171" s="98">
        <v>36069</v>
      </c>
      <c r="C171" s="99"/>
      <c r="D171" s="27"/>
      <c r="E171" s="28">
        <f t="shared" si="9"/>
        <v>870.85374473369279</v>
      </c>
      <c r="F171" s="29">
        <v>294.10000000000002</v>
      </c>
      <c r="G171" s="7">
        <v>1017.01</v>
      </c>
      <c r="H171" s="20"/>
      <c r="I171" s="31">
        <v>412.06</v>
      </c>
      <c r="J171" s="32">
        <v>181500</v>
      </c>
      <c r="K171" s="20">
        <v>2.56</v>
      </c>
      <c r="L171" s="33">
        <f t="shared" si="7"/>
        <v>4.7980922574859105E-3</v>
      </c>
      <c r="M171" s="28">
        <f t="shared" si="8"/>
        <v>211.34149025231585</v>
      </c>
      <c r="N171" s="34"/>
      <c r="O171" s="34"/>
    </row>
    <row r="172" spans="2:15" x14ac:dyDescent="0.3">
      <c r="B172" s="98">
        <v>36161</v>
      </c>
      <c r="C172" s="99"/>
      <c r="D172" s="27"/>
      <c r="E172" s="28">
        <f t="shared" si="9"/>
        <v>1030.2921427362087</v>
      </c>
      <c r="F172" s="19">
        <v>287.45</v>
      </c>
      <c r="G172" s="7">
        <v>1229.23</v>
      </c>
      <c r="H172" s="20"/>
      <c r="I172" s="31">
        <v>412.81</v>
      </c>
      <c r="J172" s="32">
        <v>189100</v>
      </c>
      <c r="K172" s="20">
        <v>2.4300000000000002</v>
      </c>
      <c r="L172" s="33">
        <f t="shared" si="7"/>
        <v>5.4483984280074491E-3</v>
      </c>
      <c r="M172" s="28">
        <f t="shared" si="8"/>
        <v>249.58022885497169</v>
      </c>
      <c r="N172" s="34"/>
      <c r="O172" s="34"/>
    </row>
    <row r="173" spans="2:15" x14ac:dyDescent="0.3">
      <c r="B173" s="98">
        <v>36251</v>
      </c>
      <c r="C173" s="99"/>
      <c r="D173" s="27"/>
      <c r="E173" s="28">
        <f t="shared" si="9"/>
        <v>1071.6607189394056</v>
      </c>
      <c r="F173" s="29">
        <v>279.8</v>
      </c>
      <c r="G173" s="7">
        <v>1286.3699999999999</v>
      </c>
      <c r="H173" s="20"/>
      <c r="I173" s="31">
        <v>417.59</v>
      </c>
      <c r="J173" s="32">
        <v>191800</v>
      </c>
      <c r="K173" s="20">
        <v>2.4300000000000002</v>
      </c>
      <c r="L173" s="33">
        <f t="shared" si="7"/>
        <v>5.5873864386830323E-3</v>
      </c>
      <c r="M173" s="28">
        <f t="shared" si="8"/>
        <v>256.6298807297602</v>
      </c>
      <c r="N173" s="34"/>
      <c r="O173" s="34"/>
    </row>
    <row r="174" spans="2:15" x14ac:dyDescent="0.3">
      <c r="B174" s="98">
        <v>36342</v>
      </c>
      <c r="C174" s="99"/>
      <c r="D174" s="27"/>
      <c r="E174" s="28">
        <f t="shared" si="9"/>
        <v>1132.295185940874</v>
      </c>
      <c r="F174" s="29">
        <v>261.2</v>
      </c>
      <c r="G174" s="7">
        <v>1372.71</v>
      </c>
      <c r="H174" s="20"/>
      <c r="I174" s="31">
        <v>418.84</v>
      </c>
      <c r="J174" s="32">
        <v>193000</v>
      </c>
      <c r="K174" s="20">
        <v>2.4300000000000002</v>
      </c>
      <c r="L174" s="33">
        <f t="shared" si="7"/>
        <v>5.8668144349268087E-3</v>
      </c>
      <c r="M174" s="28">
        <f t="shared" si="8"/>
        <v>270.34074728795582</v>
      </c>
      <c r="N174" s="34"/>
      <c r="O174" s="34"/>
    </row>
    <row r="175" spans="2:15" x14ac:dyDescent="0.3">
      <c r="B175" s="98">
        <v>36434</v>
      </c>
      <c r="C175" s="99"/>
      <c r="D175" s="27"/>
      <c r="E175" s="28">
        <f t="shared" si="9"/>
        <v>1075.2569336700997</v>
      </c>
      <c r="F175" s="29">
        <v>303.75</v>
      </c>
      <c r="G175" s="7">
        <v>1282.71</v>
      </c>
      <c r="H175" s="20"/>
      <c r="I175" s="31">
        <v>422.61</v>
      </c>
      <c r="J175" s="32">
        <v>204800</v>
      </c>
      <c r="K175" s="20">
        <v>2.4300000000000002</v>
      </c>
      <c r="L175" s="33">
        <f t="shared" si="7"/>
        <v>5.2502779964360338E-3</v>
      </c>
      <c r="M175" s="28">
        <f t="shared" si="8"/>
        <v>254.43243976008606</v>
      </c>
      <c r="N175" s="34"/>
      <c r="O175" s="34"/>
    </row>
    <row r="176" spans="2:15" x14ac:dyDescent="0.3">
      <c r="B176" s="98">
        <v>36526</v>
      </c>
      <c r="C176" s="99"/>
      <c r="D176" s="27"/>
      <c r="E176" s="28">
        <f t="shared" si="9"/>
        <v>1213.5240023991996</v>
      </c>
      <c r="F176" s="19">
        <v>290.85000000000002</v>
      </c>
      <c r="G176" s="7">
        <v>1469.25</v>
      </c>
      <c r="H176" s="20"/>
      <c r="I176" s="31">
        <v>424.12</v>
      </c>
      <c r="J176" s="32">
        <v>202900</v>
      </c>
      <c r="K176" s="20">
        <v>2.5099999999999998</v>
      </c>
      <c r="L176" s="33">
        <f t="shared" si="7"/>
        <v>5.9808970054174449E-3</v>
      </c>
      <c r="M176" s="28">
        <f t="shared" si="8"/>
        <v>286.12751164745816</v>
      </c>
      <c r="N176" s="34"/>
      <c r="O176" s="34"/>
    </row>
    <row r="177" spans="2:15" x14ac:dyDescent="0.3">
      <c r="B177" s="98">
        <v>36617</v>
      </c>
      <c r="C177" s="99"/>
      <c r="D177" s="27"/>
      <c r="E177" s="28">
        <f t="shared" si="9"/>
        <v>1232.2496675964142</v>
      </c>
      <c r="F177" s="29">
        <v>277.5</v>
      </c>
      <c r="G177" s="7">
        <v>1498.58</v>
      </c>
      <c r="H177" s="20"/>
      <c r="I177" s="31">
        <v>430.4</v>
      </c>
      <c r="J177" s="32">
        <v>202400</v>
      </c>
      <c r="K177" s="20">
        <v>2.5099999999999998</v>
      </c>
      <c r="L177" s="33">
        <f t="shared" si="7"/>
        <v>6.0881900572945366E-3</v>
      </c>
      <c r="M177" s="28">
        <f t="shared" si="8"/>
        <v>286.30336143039364</v>
      </c>
      <c r="N177" s="34"/>
      <c r="O177" s="34"/>
    </row>
    <row r="178" spans="2:15" x14ac:dyDescent="0.3">
      <c r="B178" s="98">
        <v>36708</v>
      </c>
      <c r="C178" s="99"/>
      <c r="D178" s="27"/>
      <c r="E178" s="28">
        <f t="shared" si="9"/>
        <v>1201.543437535573</v>
      </c>
      <c r="F178" s="29">
        <v>287.64999999999998</v>
      </c>
      <c r="G178" s="7">
        <v>1454.6</v>
      </c>
      <c r="H178" s="20"/>
      <c r="I178" s="31">
        <v>434.17</v>
      </c>
      <c r="J178" s="32">
        <v>204100</v>
      </c>
      <c r="K178" s="20">
        <v>2.5099999999999998</v>
      </c>
      <c r="L178" s="33">
        <f t="shared" si="7"/>
        <v>5.8870330109533223E-3</v>
      </c>
      <c r="M178" s="28">
        <f t="shared" si="8"/>
        <v>276.74492423142385</v>
      </c>
      <c r="N178" s="34"/>
      <c r="O178" s="34"/>
    </row>
    <row r="179" spans="2:15" x14ac:dyDescent="0.3">
      <c r="B179" s="98">
        <v>36800</v>
      </c>
      <c r="C179" s="99"/>
      <c r="D179" s="27"/>
      <c r="E179" s="28">
        <f t="shared" si="9"/>
        <v>1183.7716839528086</v>
      </c>
      <c r="F179" s="29">
        <v>272.77</v>
      </c>
      <c r="G179" s="7">
        <v>1436.42</v>
      </c>
      <c r="H179" s="20"/>
      <c r="I179" s="31">
        <v>437.19</v>
      </c>
      <c r="J179" s="32">
        <v>212100</v>
      </c>
      <c r="K179" s="20">
        <v>2.5099999999999998</v>
      </c>
      <c r="L179" s="33">
        <f t="shared" si="7"/>
        <v>5.5811960582404932E-3</v>
      </c>
      <c r="M179" s="28">
        <f t="shared" si="8"/>
        <v>270.76824354463935</v>
      </c>
      <c r="N179" s="34"/>
      <c r="O179" s="34"/>
    </row>
    <row r="180" spans="2:15" x14ac:dyDescent="0.3">
      <c r="B180" s="98">
        <v>36892</v>
      </c>
      <c r="C180" s="99"/>
      <c r="D180" s="36">
        <v>1</v>
      </c>
      <c r="E180" s="28">
        <f t="shared" si="9"/>
        <v>1101.8451068632023</v>
      </c>
      <c r="F180" s="19">
        <v>271.77</v>
      </c>
      <c r="G180" s="7">
        <v>1328.92</v>
      </c>
      <c r="H180" s="20"/>
      <c r="I180" s="31">
        <v>439.95</v>
      </c>
      <c r="J180" s="32">
        <v>211000</v>
      </c>
      <c r="K180" s="20">
        <v>2.52</v>
      </c>
      <c r="L180" s="33">
        <f t="shared" si="7"/>
        <v>5.2220147244701528E-3</v>
      </c>
      <c r="M180" s="28">
        <f t="shared" si="8"/>
        <v>250.44780244646037</v>
      </c>
      <c r="N180" s="34"/>
      <c r="O180" s="34"/>
    </row>
    <row r="181" spans="2:15" x14ac:dyDescent="0.3">
      <c r="B181" s="98">
        <v>36982</v>
      </c>
      <c r="C181" s="99"/>
      <c r="D181" s="36">
        <v>1</v>
      </c>
      <c r="E181" s="28">
        <f t="shared" si="9"/>
        <v>966.006732725559</v>
      </c>
      <c r="F181" s="29">
        <v>256.33</v>
      </c>
      <c r="G181" s="7">
        <v>1155.51</v>
      </c>
      <c r="H181" s="20"/>
      <c r="I181" s="31">
        <v>444.47</v>
      </c>
      <c r="J181" s="32">
        <v>211200</v>
      </c>
      <c r="K181" s="20">
        <v>2.52</v>
      </c>
      <c r="L181" s="33">
        <f t="shared" si="7"/>
        <v>4.5738955147990486E-3</v>
      </c>
      <c r="M181" s="28">
        <f t="shared" si="8"/>
        <v>217.33901786972325</v>
      </c>
      <c r="N181" s="34"/>
      <c r="O181" s="34"/>
    </row>
    <row r="182" spans="2:15" x14ac:dyDescent="0.3">
      <c r="B182" s="98">
        <v>37073</v>
      </c>
      <c r="C182" s="99"/>
      <c r="D182" s="36">
        <v>1</v>
      </c>
      <c r="E182" s="28">
        <f t="shared" si="9"/>
        <v>1024.6581307852814</v>
      </c>
      <c r="F182" s="29">
        <v>268.39999999999998</v>
      </c>
      <c r="G182" s="7">
        <v>1228.49</v>
      </c>
      <c r="H182" s="20"/>
      <c r="I182" s="31">
        <v>445.98</v>
      </c>
      <c r="J182" s="32">
        <v>207800</v>
      </c>
      <c r="K182" s="20">
        <v>2.52</v>
      </c>
      <c r="L182" s="33">
        <f t="shared" si="7"/>
        <v>4.9309823425663203E-3</v>
      </c>
      <c r="M182" s="28">
        <f t="shared" si="8"/>
        <v>229.75427839483416</v>
      </c>
      <c r="N182" s="34"/>
      <c r="O182" s="34"/>
    </row>
    <row r="183" spans="2:15" x14ac:dyDescent="0.3">
      <c r="B183" s="98">
        <v>37165</v>
      </c>
      <c r="C183" s="99"/>
      <c r="D183" s="36">
        <v>1</v>
      </c>
      <c r="E183" s="28">
        <f t="shared" si="9"/>
        <v>887.07842817742267</v>
      </c>
      <c r="F183" s="29">
        <v>291.3</v>
      </c>
      <c r="G183" s="7">
        <v>1039.3499999999999</v>
      </c>
      <c r="H183" s="20"/>
      <c r="I183" s="31">
        <v>446.48</v>
      </c>
      <c r="J183" s="32">
        <v>214200</v>
      </c>
      <c r="K183" s="20">
        <v>2.52</v>
      </c>
      <c r="L183" s="33">
        <f t="shared" si="7"/>
        <v>4.1413558738441769E-3</v>
      </c>
      <c r="M183" s="28">
        <f t="shared" si="8"/>
        <v>198.68267966704502</v>
      </c>
      <c r="N183" s="34"/>
      <c r="O183" s="34"/>
    </row>
    <row r="184" spans="2:15" x14ac:dyDescent="0.3">
      <c r="B184" s="98">
        <v>37257</v>
      </c>
      <c r="C184" s="99"/>
      <c r="D184" s="27"/>
      <c r="E184" s="28">
        <f t="shared" si="9"/>
        <v>973.00144576057585</v>
      </c>
      <c r="F184" s="19">
        <v>277.98</v>
      </c>
      <c r="G184" s="7">
        <v>1157.1300000000001</v>
      </c>
      <c r="H184" s="20"/>
      <c r="I184" s="31">
        <v>444.97</v>
      </c>
      <c r="J184" s="32">
        <v>227600</v>
      </c>
      <c r="K184" s="20">
        <v>2.4900000000000002</v>
      </c>
      <c r="L184" s="33">
        <f t="shared" si="7"/>
        <v>4.275050288930474E-3</v>
      </c>
      <c r="M184" s="28">
        <f t="shared" si="8"/>
        <v>218.66675186205268</v>
      </c>
      <c r="N184" s="34"/>
      <c r="O184" s="34"/>
    </row>
    <row r="185" spans="2:15" x14ac:dyDescent="0.3">
      <c r="B185" s="98">
        <v>37347</v>
      </c>
      <c r="C185" s="99"/>
      <c r="D185" s="27"/>
      <c r="E185" s="28">
        <f t="shared" si="9"/>
        <v>971.44983436160305</v>
      </c>
      <c r="F185" s="29">
        <v>303.48</v>
      </c>
      <c r="G185" s="7">
        <v>1146.1500000000001</v>
      </c>
      <c r="H185" s="20"/>
      <c r="I185" s="31">
        <v>451.76</v>
      </c>
      <c r="J185" s="32">
        <v>227600</v>
      </c>
      <c r="K185" s="20">
        <v>2.4900000000000002</v>
      </c>
      <c r="L185" s="33">
        <f t="shared" si="7"/>
        <v>4.2682330156485196E-3</v>
      </c>
      <c r="M185" s="28">
        <f t="shared" si="8"/>
        <v>215.03670850929763</v>
      </c>
      <c r="N185" s="34"/>
      <c r="O185" s="34"/>
    </row>
    <row r="186" spans="2:15" x14ac:dyDescent="0.3">
      <c r="B186" s="98">
        <v>37438</v>
      </c>
      <c r="C186" s="99"/>
      <c r="D186" s="27"/>
      <c r="E186" s="28">
        <f t="shared" si="9"/>
        <v>844.69131307072723</v>
      </c>
      <c r="F186" s="29">
        <v>313.67</v>
      </c>
      <c r="G186" s="7">
        <v>975.71</v>
      </c>
      <c r="H186" s="20"/>
      <c r="I186" s="31">
        <v>452.51</v>
      </c>
      <c r="J186" s="32">
        <v>219100</v>
      </c>
      <c r="K186" s="20">
        <v>2.4900000000000002</v>
      </c>
      <c r="L186" s="33">
        <f t="shared" si="7"/>
        <v>3.8552775585154143E-3</v>
      </c>
      <c r="M186" s="28">
        <f t="shared" si="8"/>
        <v>186.66798812638996</v>
      </c>
      <c r="N186" s="34"/>
      <c r="O186" s="34"/>
    </row>
    <row r="187" spans="2:15" x14ac:dyDescent="0.3">
      <c r="B187" s="98">
        <v>37530</v>
      </c>
      <c r="C187" s="99"/>
      <c r="D187" s="27"/>
      <c r="E187" s="28">
        <f t="shared" si="9"/>
        <v>724.97493061562693</v>
      </c>
      <c r="F187" s="29">
        <v>321.75</v>
      </c>
      <c r="G187" s="7">
        <v>815.28</v>
      </c>
      <c r="H187" s="20"/>
      <c r="I187" s="31">
        <v>455.53</v>
      </c>
      <c r="J187" s="32">
        <v>232500</v>
      </c>
      <c r="K187" s="20">
        <v>2.4900000000000002</v>
      </c>
      <c r="L187" s="33">
        <f t="shared" si="7"/>
        <v>3.1181717445833415E-3</v>
      </c>
      <c r="M187" s="28">
        <f t="shared" si="8"/>
        <v>159.14976634154215</v>
      </c>
      <c r="N187" s="34"/>
      <c r="O187" s="34"/>
    </row>
    <row r="188" spans="2:15" x14ac:dyDescent="0.3">
      <c r="B188" s="98">
        <v>37622</v>
      </c>
      <c r="C188" s="99"/>
      <c r="D188" s="27"/>
      <c r="E188" s="28">
        <f t="shared" si="9"/>
        <v>776.69559921344148</v>
      </c>
      <c r="F188" s="19">
        <v>344.48</v>
      </c>
      <c r="G188" s="7">
        <v>875.4</v>
      </c>
      <c r="H188" s="20"/>
      <c r="I188" s="31">
        <v>456.53</v>
      </c>
      <c r="J188" s="32">
        <v>233100</v>
      </c>
      <c r="K188" s="20">
        <v>2.71</v>
      </c>
      <c r="L188" s="33">
        <f t="shared" si="7"/>
        <v>3.3320274526531168E-3</v>
      </c>
      <c r="M188" s="28">
        <f t="shared" ref="M188:M219" si="10">IF(E188="","",E188*VLOOKUP($C$2,$B$60:$I$259,8,FALSE)/I188)</f>
        <v>170.1302431852105</v>
      </c>
      <c r="N188" s="34"/>
      <c r="O188" s="34"/>
    </row>
    <row r="189" spans="2:15" x14ac:dyDescent="0.3">
      <c r="B189" s="98">
        <v>37712</v>
      </c>
      <c r="C189" s="99"/>
      <c r="D189" s="27"/>
      <c r="E189" s="28">
        <f t="shared" ref="E189:E220" si="11">IF($C$2=B189,$I$4+$I$5*F189+IFERROR($I$6*H189,0)+$I$7*G189,IF(E188="",IF($C$11=B189,$I$4+$I$5*F189+IFERROR($I$6*H189,0)+$I$7*G189,""),IF($C$11=B188,"",$I$4+$I$5*F189+IFERROR($I$6*H189,0)+$I$7*G189)))</f>
        <v>753.32142429952546</v>
      </c>
      <c r="F189" s="29">
        <v>334.35</v>
      </c>
      <c r="G189" s="7">
        <v>848.18</v>
      </c>
      <c r="H189" s="20"/>
      <c r="I189" s="31">
        <v>461.81</v>
      </c>
      <c r="J189" s="32">
        <v>241000</v>
      </c>
      <c r="K189" s="20">
        <v>2.71</v>
      </c>
      <c r="L189" s="33">
        <f t="shared" ref="L189:L252" si="12">IF(E189="","",(E189/J189))</f>
        <v>3.1258150385872424E-3</v>
      </c>
      <c r="M189" s="28">
        <f t="shared" si="10"/>
        <v>163.12367083855381</v>
      </c>
      <c r="N189" s="34"/>
      <c r="O189" s="34"/>
    </row>
    <row r="190" spans="2:15" x14ac:dyDescent="0.3">
      <c r="B190" s="98">
        <v>37803</v>
      </c>
      <c r="C190" s="99"/>
      <c r="D190" s="27"/>
      <c r="E190" s="28">
        <f t="shared" si="11"/>
        <v>853.49793161471564</v>
      </c>
      <c r="F190" s="29">
        <v>350.2</v>
      </c>
      <c r="G190" s="7">
        <v>974.5</v>
      </c>
      <c r="H190" s="20"/>
      <c r="I190" s="31">
        <v>462.06</v>
      </c>
      <c r="J190" s="32">
        <v>248100</v>
      </c>
      <c r="K190" s="20">
        <v>2.71</v>
      </c>
      <c r="L190" s="33">
        <f t="shared" si="12"/>
        <v>3.4401367658795472E-3</v>
      </c>
      <c r="M190" s="28">
        <f t="shared" si="10"/>
        <v>184.71582296989908</v>
      </c>
      <c r="N190" s="34"/>
      <c r="O190" s="34"/>
    </row>
    <row r="191" spans="2:15" x14ac:dyDescent="0.3">
      <c r="B191" s="98">
        <v>37895</v>
      </c>
      <c r="C191" s="99"/>
      <c r="D191" s="27"/>
      <c r="E191" s="28">
        <f t="shared" si="11"/>
        <v>878.67302466171679</v>
      </c>
      <c r="F191" s="29">
        <v>383.5</v>
      </c>
      <c r="G191" s="7">
        <v>995.97</v>
      </c>
      <c r="H191" s="20"/>
      <c r="I191" s="31">
        <v>464.82</v>
      </c>
      <c r="J191" s="32">
        <v>256000</v>
      </c>
      <c r="K191" s="20">
        <v>2.71</v>
      </c>
      <c r="L191" s="33">
        <f t="shared" si="12"/>
        <v>3.4323165025848313E-3</v>
      </c>
      <c r="M191" s="28">
        <f t="shared" si="10"/>
        <v>189.03511567095151</v>
      </c>
      <c r="N191" s="34"/>
      <c r="O191" s="34"/>
    </row>
    <row r="192" spans="2:15" x14ac:dyDescent="0.3">
      <c r="B192" s="98">
        <v>37987</v>
      </c>
      <c r="C192" s="99"/>
      <c r="D192" s="27"/>
      <c r="E192" s="28">
        <f t="shared" si="11"/>
        <v>973.43974466319605</v>
      </c>
      <c r="F192" s="19">
        <v>415.58</v>
      </c>
      <c r="G192" s="7">
        <v>1109.48</v>
      </c>
      <c r="H192" s="20"/>
      <c r="I192" s="31">
        <v>465.33</v>
      </c>
      <c r="J192" s="32">
        <v>262900</v>
      </c>
      <c r="K192" s="20">
        <v>2.9</v>
      </c>
      <c r="L192" s="33">
        <f t="shared" si="12"/>
        <v>3.7026996754020388E-3</v>
      </c>
      <c r="M192" s="28">
        <f t="shared" si="10"/>
        <v>209.19342072576367</v>
      </c>
      <c r="N192" s="34"/>
      <c r="O192" s="34"/>
    </row>
    <row r="193" spans="2:15" x14ac:dyDescent="0.3">
      <c r="B193" s="98">
        <v>38078</v>
      </c>
      <c r="C193" s="99"/>
      <c r="D193" s="27"/>
      <c r="E193" s="28">
        <f t="shared" si="11"/>
        <v>989.25540065538826</v>
      </c>
      <c r="F193" s="29">
        <v>427.25</v>
      </c>
      <c r="G193" s="7">
        <v>1126.21</v>
      </c>
      <c r="H193" s="20"/>
      <c r="I193" s="31">
        <v>472.36</v>
      </c>
      <c r="J193" s="32">
        <v>265300</v>
      </c>
      <c r="K193" s="20">
        <v>2.9</v>
      </c>
      <c r="L193" s="33">
        <f t="shared" si="12"/>
        <v>3.7288179444228734E-3</v>
      </c>
      <c r="M193" s="28">
        <f t="shared" si="10"/>
        <v>209.42827518320522</v>
      </c>
      <c r="N193" s="34"/>
      <c r="O193" s="34"/>
    </row>
    <row r="194" spans="2:15" x14ac:dyDescent="0.3">
      <c r="B194" s="98">
        <v>38169</v>
      </c>
      <c r="C194" s="99"/>
      <c r="D194" s="27"/>
      <c r="E194" s="28">
        <f t="shared" si="11"/>
        <v>991.72929260009801</v>
      </c>
      <c r="F194" s="29">
        <v>394.8</v>
      </c>
      <c r="G194" s="7">
        <v>1140.8399999999999</v>
      </c>
      <c r="H194" s="20"/>
      <c r="I194" s="31">
        <v>475.88</v>
      </c>
      <c r="J194" s="32">
        <v>274000</v>
      </c>
      <c r="K194" s="20">
        <v>2.9</v>
      </c>
      <c r="L194" s="33">
        <f t="shared" si="12"/>
        <v>3.6194499729930584E-3</v>
      </c>
      <c r="M194" s="28">
        <f t="shared" si="10"/>
        <v>208.39902761202362</v>
      </c>
      <c r="N194" s="34"/>
      <c r="O194" s="34"/>
    </row>
    <row r="195" spans="2:15" x14ac:dyDescent="0.3">
      <c r="B195" s="98">
        <v>38261</v>
      </c>
      <c r="C195" s="99"/>
      <c r="D195" s="27"/>
      <c r="E195" s="28">
        <f t="shared" si="11"/>
        <v>977.98478946617217</v>
      </c>
      <c r="F195" s="29">
        <v>418.1</v>
      </c>
      <c r="G195" s="7">
        <v>1114.58</v>
      </c>
      <c r="H195" s="20"/>
      <c r="I195" s="31">
        <v>479.65</v>
      </c>
      <c r="J195" s="32">
        <v>286300</v>
      </c>
      <c r="K195" s="20">
        <v>2.9</v>
      </c>
      <c r="L195" s="33">
        <f t="shared" si="12"/>
        <v>3.4159440777721695E-3</v>
      </c>
      <c r="M195" s="28">
        <f t="shared" si="10"/>
        <v>203.89550494447457</v>
      </c>
      <c r="N195" s="34"/>
      <c r="O195" s="34"/>
    </row>
    <row r="196" spans="2:15" x14ac:dyDescent="0.3">
      <c r="B196" s="98">
        <v>38353</v>
      </c>
      <c r="C196" s="99"/>
      <c r="D196" s="27"/>
      <c r="E196" s="28">
        <f t="shared" si="11"/>
        <v>1053.4564050024933</v>
      </c>
      <c r="F196" s="19">
        <v>432.46</v>
      </c>
      <c r="G196" s="7">
        <v>1208.9000000000001</v>
      </c>
      <c r="H196" s="20"/>
      <c r="I196" s="31">
        <v>479.15</v>
      </c>
      <c r="J196" s="32">
        <v>288500</v>
      </c>
      <c r="K196" s="20">
        <v>3.06</v>
      </c>
      <c r="L196" s="33">
        <f t="shared" si="12"/>
        <v>3.6514953379635814E-3</v>
      </c>
      <c r="M196" s="28">
        <f t="shared" si="10"/>
        <v>219.8594187629121</v>
      </c>
      <c r="N196" s="34"/>
      <c r="O196" s="34"/>
    </row>
    <row r="197" spans="2:15" x14ac:dyDescent="0.3">
      <c r="B197" s="98">
        <v>38443</v>
      </c>
      <c r="C197" s="99"/>
      <c r="D197" s="27"/>
      <c r="E197" s="28">
        <f t="shared" si="11"/>
        <v>1030.5375123441486</v>
      </c>
      <c r="F197" s="29">
        <v>427.15</v>
      </c>
      <c r="G197" s="7">
        <v>1180.5899999999999</v>
      </c>
      <c r="H197" s="20"/>
      <c r="I197" s="31">
        <v>488.94</v>
      </c>
      <c r="J197" s="32">
        <v>287800</v>
      </c>
      <c r="K197" s="20">
        <v>3.06</v>
      </c>
      <c r="L197" s="33">
        <f t="shared" si="12"/>
        <v>3.5807418774987791E-3</v>
      </c>
      <c r="M197" s="28">
        <f t="shared" si="10"/>
        <v>210.76972887146655</v>
      </c>
      <c r="N197" s="34"/>
      <c r="O197" s="34"/>
    </row>
    <row r="198" spans="2:15" x14ac:dyDescent="0.3">
      <c r="B198" s="98">
        <v>38534</v>
      </c>
      <c r="C198" s="99"/>
      <c r="D198" s="27"/>
      <c r="E198" s="28">
        <f t="shared" si="11"/>
        <v>1040.1469613891782</v>
      </c>
      <c r="F198" s="29">
        <v>432.6</v>
      </c>
      <c r="G198" s="7">
        <v>1191.33</v>
      </c>
      <c r="H198" s="20"/>
      <c r="I198" s="31">
        <v>490.95</v>
      </c>
      <c r="J198" s="32">
        <v>294600</v>
      </c>
      <c r="K198" s="20">
        <v>3.06</v>
      </c>
      <c r="L198" s="33">
        <f t="shared" si="12"/>
        <v>3.5307093054622474E-3</v>
      </c>
      <c r="M198" s="28">
        <f t="shared" si="10"/>
        <v>211.86413308670501</v>
      </c>
      <c r="N198" s="34"/>
      <c r="O198" s="34"/>
    </row>
    <row r="199" spans="2:15" x14ac:dyDescent="0.3">
      <c r="B199" s="98">
        <v>38626</v>
      </c>
      <c r="C199" s="99"/>
      <c r="D199" s="27"/>
      <c r="E199" s="28">
        <f t="shared" si="11"/>
        <v>1077.5369954645182</v>
      </c>
      <c r="F199" s="29">
        <v>466.1</v>
      </c>
      <c r="G199" s="7">
        <v>1228.81</v>
      </c>
      <c r="H199" s="20"/>
      <c r="I199" s="31">
        <v>500.5</v>
      </c>
      <c r="J199" s="32">
        <v>294200</v>
      </c>
      <c r="K199" s="20">
        <v>3.06</v>
      </c>
      <c r="L199" s="33">
        <f t="shared" si="12"/>
        <v>3.6626002565075398E-3</v>
      </c>
      <c r="M199" s="28">
        <f t="shared" si="10"/>
        <v>215.29210698591774</v>
      </c>
      <c r="N199" s="34"/>
      <c r="O199" s="34"/>
    </row>
    <row r="200" spans="2:15" x14ac:dyDescent="0.3">
      <c r="B200" s="98">
        <v>38718</v>
      </c>
      <c r="C200" s="99"/>
      <c r="D200" s="27"/>
      <c r="E200" s="28">
        <f t="shared" si="11"/>
        <v>1115.042105609863</v>
      </c>
      <c r="F200" s="19">
        <v>523.20000000000005</v>
      </c>
      <c r="G200" s="7">
        <v>1258.17</v>
      </c>
      <c r="H200" s="20"/>
      <c r="I200" s="31">
        <v>498.24</v>
      </c>
      <c r="J200" s="32">
        <v>305300</v>
      </c>
      <c r="K200" s="20">
        <v>3.1</v>
      </c>
      <c r="L200" s="33">
        <f t="shared" si="12"/>
        <v>3.6522833462491419E-3</v>
      </c>
      <c r="M200" s="28">
        <f t="shared" si="10"/>
        <v>223.79618368855634</v>
      </c>
      <c r="N200" s="34"/>
      <c r="O200" s="34"/>
    </row>
    <row r="201" spans="2:15" x14ac:dyDescent="0.3">
      <c r="B201" s="98">
        <v>38808</v>
      </c>
      <c r="C201" s="99"/>
      <c r="D201" s="27"/>
      <c r="E201" s="28">
        <f t="shared" si="11"/>
        <v>1159.9067201286043</v>
      </c>
      <c r="F201" s="29">
        <v>587</v>
      </c>
      <c r="G201" s="7">
        <v>1294.8699999999999</v>
      </c>
      <c r="H201" s="20"/>
      <c r="I201" s="31">
        <v>506.28</v>
      </c>
      <c r="J201" s="32">
        <v>302600</v>
      </c>
      <c r="K201" s="20">
        <v>3.1</v>
      </c>
      <c r="L201" s="33">
        <f t="shared" si="12"/>
        <v>3.8331352284487917E-3</v>
      </c>
      <c r="M201" s="28">
        <f t="shared" si="10"/>
        <v>229.10380029402791</v>
      </c>
      <c r="N201" s="34"/>
      <c r="O201" s="34"/>
    </row>
    <row r="202" spans="2:15" x14ac:dyDescent="0.3">
      <c r="B202" s="98">
        <v>38899</v>
      </c>
      <c r="C202" s="99"/>
      <c r="D202" s="27"/>
      <c r="E202" s="28">
        <f t="shared" si="11"/>
        <v>1150.7379749644192</v>
      </c>
      <c r="F202" s="29">
        <v>622.95000000000005</v>
      </c>
      <c r="G202" s="7">
        <v>1270.2</v>
      </c>
      <c r="H202" s="20"/>
      <c r="I202" s="31">
        <v>511.31</v>
      </c>
      <c r="J202" s="32">
        <v>308100</v>
      </c>
      <c r="K202" s="20">
        <v>3.1</v>
      </c>
      <c r="L202" s="33">
        <f t="shared" si="12"/>
        <v>3.7349496104005816E-3</v>
      </c>
      <c r="M202" s="28">
        <f t="shared" si="10"/>
        <v>225.05680995177471</v>
      </c>
      <c r="N202" s="34"/>
      <c r="O202" s="34"/>
    </row>
    <row r="203" spans="2:15" x14ac:dyDescent="0.3">
      <c r="B203" s="98">
        <v>38991</v>
      </c>
      <c r="C203" s="99"/>
      <c r="D203" s="27"/>
      <c r="E203" s="28">
        <f t="shared" si="11"/>
        <v>1191.8808374316773</v>
      </c>
      <c r="F203" s="29">
        <v>594.48</v>
      </c>
      <c r="G203" s="7">
        <v>1334.34</v>
      </c>
      <c r="H203" s="20"/>
      <c r="I203" s="31">
        <v>507.04</v>
      </c>
      <c r="J203" s="32">
        <v>299600</v>
      </c>
      <c r="K203" s="20">
        <v>3.1</v>
      </c>
      <c r="L203" s="33">
        <f t="shared" si="12"/>
        <v>3.9782404453660792E-3</v>
      </c>
      <c r="M203" s="28">
        <f t="shared" si="10"/>
        <v>235.06643212205688</v>
      </c>
      <c r="N203" s="34"/>
      <c r="O203" s="34"/>
    </row>
    <row r="204" spans="2:15" x14ac:dyDescent="0.3">
      <c r="B204" s="98">
        <v>39083</v>
      </c>
      <c r="C204" s="99"/>
      <c r="D204" s="27"/>
      <c r="E204" s="28">
        <f t="shared" si="11"/>
        <v>1273.7867508929103</v>
      </c>
      <c r="F204" s="19">
        <v>638.20000000000005</v>
      </c>
      <c r="G204" s="7">
        <v>1426.84</v>
      </c>
      <c r="H204" s="20"/>
      <c r="I204" s="31">
        <v>508.58</v>
      </c>
      <c r="J204" s="32">
        <v>322100</v>
      </c>
      <c r="K204" s="20">
        <v>3.22</v>
      </c>
      <c r="L204" s="33">
        <f t="shared" si="12"/>
        <v>3.9546313284474083E-3</v>
      </c>
      <c r="M204" s="28">
        <f t="shared" si="10"/>
        <v>250.45946574637429</v>
      </c>
      <c r="N204" s="34"/>
      <c r="O204" s="34"/>
    </row>
    <row r="205" spans="2:15" x14ac:dyDescent="0.3">
      <c r="B205" s="98">
        <v>39173</v>
      </c>
      <c r="C205" s="99"/>
      <c r="D205" s="27"/>
      <c r="E205" s="28">
        <f t="shared" si="11"/>
        <v>1276.0491104989837</v>
      </c>
      <c r="F205" s="29">
        <v>660.25</v>
      </c>
      <c r="G205" s="7">
        <v>1422.09</v>
      </c>
      <c r="H205" s="20"/>
      <c r="I205" s="31">
        <v>519.30999999999995</v>
      </c>
      <c r="J205" s="32">
        <v>310100</v>
      </c>
      <c r="K205" s="20">
        <v>3.22</v>
      </c>
      <c r="L205" s="33">
        <f t="shared" si="12"/>
        <v>4.1149600467558327E-3</v>
      </c>
      <c r="M205" s="28">
        <f t="shared" si="10"/>
        <v>245.72011139762068</v>
      </c>
      <c r="N205" s="34"/>
      <c r="O205" s="34"/>
    </row>
    <row r="206" spans="2:15" x14ac:dyDescent="0.3">
      <c r="B206" s="98">
        <v>39264</v>
      </c>
      <c r="C206" s="99"/>
      <c r="D206" s="27"/>
      <c r="E206" s="28">
        <f t="shared" si="11"/>
        <v>1340.3387662034106</v>
      </c>
      <c r="F206" s="29">
        <v>654.58000000000004</v>
      </c>
      <c r="G206" s="7">
        <v>1508.71</v>
      </c>
      <c r="H206" s="20"/>
      <c r="I206" s="31">
        <v>523.36</v>
      </c>
      <c r="J206" s="32">
        <v>301200</v>
      </c>
      <c r="K206" s="20">
        <v>3.22</v>
      </c>
      <c r="L206" s="33">
        <f t="shared" si="12"/>
        <v>4.4499959037297828E-3</v>
      </c>
      <c r="M206" s="28">
        <f t="shared" si="10"/>
        <v>256.10263799362019</v>
      </c>
      <c r="N206" s="34"/>
      <c r="O206" s="34"/>
    </row>
    <row r="207" spans="2:15" x14ac:dyDescent="0.3">
      <c r="B207" s="98">
        <v>39356</v>
      </c>
      <c r="C207" s="99"/>
      <c r="D207" s="36">
        <v>1</v>
      </c>
      <c r="E207" s="28">
        <f t="shared" si="11"/>
        <v>1385.6861327175848</v>
      </c>
      <c r="F207" s="29">
        <v>734.83</v>
      </c>
      <c r="G207" s="7">
        <v>1540.28</v>
      </c>
      <c r="H207" s="20"/>
      <c r="I207" s="31">
        <v>524.96</v>
      </c>
      <c r="J207" s="32">
        <v>305800</v>
      </c>
      <c r="K207" s="20">
        <v>3.22</v>
      </c>
      <c r="L207" s="33">
        <f t="shared" si="12"/>
        <v>4.5313477198089761E-3</v>
      </c>
      <c r="M207" s="28">
        <f t="shared" si="10"/>
        <v>263.9603270187414</v>
      </c>
      <c r="N207" s="34"/>
      <c r="O207" s="34"/>
    </row>
    <row r="208" spans="2:15" x14ac:dyDescent="0.3">
      <c r="B208" s="98">
        <v>39448</v>
      </c>
      <c r="C208" s="99"/>
      <c r="D208" s="36">
        <v>1</v>
      </c>
      <c r="E208" s="28">
        <f t="shared" si="11"/>
        <v>1366.167581390484</v>
      </c>
      <c r="F208" s="19">
        <v>844.15</v>
      </c>
      <c r="G208" s="7">
        <v>1476.27</v>
      </c>
      <c r="H208" s="20"/>
      <c r="I208" s="31">
        <v>530.35</v>
      </c>
      <c r="J208" s="32">
        <v>290400</v>
      </c>
      <c r="K208" s="20">
        <v>3.57</v>
      </c>
      <c r="L208" s="33">
        <f t="shared" si="12"/>
        <v>4.7044338202151649E-3</v>
      </c>
      <c r="M208" s="28">
        <f t="shared" si="10"/>
        <v>257.59735672489563</v>
      </c>
      <c r="N208" s="34"/>
      <c r="O208" s="34"/>
    </row>
    <row r="209" spans="2:15" x14ac:dyDescent="0.3">
      <c r="B209" s="98">
        <v>39539</v>
      </c>
      <c r="C209" s="99"/>
      <c r="D209" s="36">
        <v>1</v>
      </c>
      <c r="E209" s="28">
        <f t="shared" si="11"/>
        <v>1261.1191368543555</v>
      </c>
      <c r="F209" s="29">
        <v>887.75</v>
      </c>
      <c r="G209" s="7">
        <v>1322.7</v>
      </c>
      <c r="H209" s="20"/>
      <c r="I209" s="31">
        <v>539.76</v>
      </c>
      <c r="J209" s="32">
        <v>304200</v>
      </c>
      <c r="K209" s="20">
        <v>3.57</v>
      </c>
      <c r="L209" s="33">
        <f t="shared" si="12"/>
        <v>4.1456907851885449E-3</v>
      </c>
      <c r="M209" s="28">
        <f t="shared" si="10"/>
        <v>233.64442286467235</v>
      </c>
      <c r="N209" s="34"/>
      <c r="O209" s="34"/>
    </row>
    <row r="210" spans="2:15" x14ac:dyDescent="0.3">
      <c r="B210" s="98">
        <v>39630</v>
      </c>
      <c r="C210" s="99"/>
      <c r="D210" s="36">
        <v>1</v>
      </c>
      <c r="E210" s="28">
        <f t="shared" si="11"/>
        <v>1240.6977632315695</v>
      </c>
      <c r="F210" s="29">
        <v>937.5</v>
      </c>
      <c r="G210" s="7">
        <v>1278.3800000000001</v>
      </c>
      <c r="H210" s="20"/>
      <c r="I210" s="31">
        <v>552.66999999999996</v>
      </c>
      <c r="J210" s="32">
        <v>285100</v>
      </c>
      <c r="K210" s="20">
        <v>3.57</v>
      </c>
      <c r="L210" s="33">
        <f t="shared" si="12"/>
        <v>4.3517985381675535E-3</v>
      </c>
      <c r="M210" s="28">
        <f t="shared" si="10"/>
        <v>224.49160678733597</v>
      </c>
      <c r="N210" s="34"/>
      <c r="O210" s="34"/>
    </row>
    <row r="211" spans="2:15" x14ac:dyDescent="0.3">
      <c r="B211" s="98">
        <v>39722</v>
      </c>
      <c r="C211" s="99"/>
      <c r="D211" s="36">
        <v>1</v>
      </c>
      <c r="E211" s="28">
        <f t="shared" si="11"/>
        <v>1140.2950553485916</v>
      </c>
      <c r="F211" s="29">
        <v>880</v>
      </c>
      <c r="G211" s="7">
        <v>1166.3599999999999</v>
      </c>
      <c r="H211" s="20"/>
      <c r="I211" s="31">
        <v>544.15</v>
      </c>
      <c r="J211" s="32">
        <v>276600</v>
      </c>
      <c r="K211" s="20">
        <v>3.57</v>
      </c>
      <c r="L211" s="33">
        <f t="shared" si="12"/>
        <v>4.1225417763868103E-3</v>
      </c>
      <c r="M211" s="28">
        <f t="shared" si="10"/>
        <v>209.5552798582361</v>
      </c>
      <c r="N211" s="34"/>
      <c r="O211" s="34"/>
    </row>
    <row r="212" spans="2:15" x14ac:dyDescent="0.3">
      <c r="B212" s="98">
        <v>39814</v>
      </c>
      <c r="C212" s="99"/>
      <c r="D212" s="36">
        <v>1</v>
      </c>
      <c r="E212" s="28">
        <f t="shared" si="11"/>
        <v>912.84523138814382</v>
      </c>
      <c r="F212" s="19">
        <v>872.92</v>
      </c>
      <c r="G212" s="7">
        <v>869.42</v>
      </c>
      <c r="H212" s="20"/>
      <c r="I212" s="31">
        <v>530.51</v>
      </c>
      <c r="J212" s="32">
        <v>257000</v>
      </c>
      <c r="K212" s="20">
        <v>3.57</v>
      </c>
      <c r="L212" s="33">
        <f t="shared" si="12"/>
        <v>3.5519269703818824E-3</v>
      </c>
      <c r="M212" s="28">
        <f t="shared" si="10"/>
        <v>172.06937312928011</v>
      </c>
      <c r="N212" s="34"/>
      <c r="O212" s="34"/>
    </row>
    <row r="213" spans="2:15" x14ac:dyDescent="0.3">
      <c r="B213" s="98">
        <v>39904</v>
      </c>
      <c r="C213" s="99"/>
      <c r="D213" s="36">
        <v>1</v>
      </c>
      <c r="E213" s="28">
        <f t="shared" si="11"/>
        <v>872.22632509272921</v>
      </c>
      <c r="F213" s="29">
        <v>924.5</v>
      </c>
      <c r="G213" s="7">
        <v>797.87</v>
      </c>
      <c r="H213" s="20"/>
      <c r="I213" s="31">
        <v>535.78</v>
      </c>
      <c r="J213" s="32">
        <v>273400</v>
      </c>
      <c r="K213" s="20">
        <v>3.57</v>
      </c>
      <c r="L213" s="33">
        <f t="shared" si="12"/>
        <v>3.1902938006317821E-3</v>
      </c>
      <c r="M213" s="28">
        <f t="shared" si="10"/>
        <v>162.79561108901589</v>
      </c>
      <c r="N213" s="34"/>
      <c r="O213" s="34"/>
    </row>
    <row r="214" spans="2:15" x14ac:dyDescent="0.3">
      <c r="B214" s="98">
        <v>39995</v>
      </c>
      <c r="C214" s="99"/>
      <c r="D214" s="27"/>
      <c r="E214" s="28">
        <f t="shared" si="11"/>
        <v>965.96115024064216</v>
      </c>
      <c r="F214" s="29">
        <v>930.05</v>
      </c>
      <c r="G214" s="7">
        <v>919.32</v>
      </c>
      <c r="H214" s="20"/>
      <c r="I214" s="31">
        <v>541.08000000000004</v>
      </c>
      <c r="J214" s="32">
        <v>274100</v>
      </c>
      <c r="K214" s="20">
        <v>3.57</v>
      </c>
      <c r="L214" s="33">
        <f t="shared" si="12"/>
        <v>3.5241194828188331E-3</v>
      </c>
      <c r="M214" s="28">
        <f t="shared" si="10"/>
        <v>178.52464519861059</v>
      </c>
      <c r="N214" s="34"/>
      <c r="O214" s="34"/>
    </row>
    <row r="215" spans="2:15" x14ac:dyDescent="0.3">
      <c r="B215" s="98">
        <v>40087</v>
      </c>
      <c r="C215" s="99"/>
      <c r="D215" s="27"/>
      <c r="E215" s="28">
        <f t="shared" si="11"/>
        <v>1090.9034489652872</v>
      </c>
      <c r="F215" s="38">
        <v>1006.28</v>
      </c>
      <c r="G215" s="7">
        <v>1057.08</v>
      </c>
      <c r="H215" s="20"/>
      <c r="I215" s="31">
        <v>543.16</v>
      </c>
      <c r="J215" s="32">
        <v>272900</v>
      </c>
      <c r="K215" s="20">
        <v>3.57</v>
      </c>
      <c r="L215" s="33">
        <f t="shared" si="12"/>
        <v>3.9974475960618807E-3</v>
      </c>
      <c r="M215" s="28">
        <f t="shared" si="10"/>
        <v>200.84384876745108</v>
      </c>
      <c r="N215" s="34"/>
      <c r="O215" s="34"/>
    </row>
    <row r="216" spans="2:15" x14ac:dyDescent="0.3">
      <c r="B216" s="98">
        <v>40179</v>
      </c>
      <c r="C216" s="99"/>
      <c r="D216" s="27"/>
      <c r="E216" s="28">
        <f t="shared" si="11"/>
        <v>1159.2237805656723</v>
      </c>
      <c r="F216" s="19">
        <v>1097.3499999999999</v>
      </c>
      <c r="G216" s="7">
        <v>1115.0999999999999</v>
      </c>
      <c r="H216" s="20"/>
      <c r="I216" s="31">
        <v>544.44000000000005</v>
      </c>
      <c r="J216" s="32">
        <v>275300</v>
      </c>
      <c r="K216" s="20">
        <v>3.73</v>
      </c>
      <c r="L216" s="33">
        <f t="shared" si="12"/>
        <v>4.2107656395411275E-3</v>
      </c>
      <c r="M216" s="28">
        <f t="shared" si="10"/>
        <v>212.92039169893326</v>
      </c>
      <c r="N216" s="34"/>
      <c r="O216" s="34"/>
    </row>
    <row r="217" spans="2:15" x14ac:dyDescent="0.3">
      <c r="B217" s="98">
        <v>40269</v>
      </c>
      <c r="C217" s="99"/>
      <c r="D217" s="27"/>
      <c r="E217" s="28">
        <f t="shared" si="11"/>
        <v>1204.9247797122</v>
      </c>
      <c r="F217" s="38">
        <v>1113.99</v>
      </c>
      <c r="G217" s="7">
        <v>1169.43</v>
      </c>
      <c r="H217" s="20"/>
      <c r="I217" s="31">
        <v>547.76</v>
      </c>
      <c r="J217" s="32">
        <v>268800</v>
      </c>
      <c r="K217" s="20">
        <v>3.73</v>
      </c>
      <c r="L217" s="33">
        <f t="shared" si="12"/>
        <v>4.4826070673816961E-3</v>
      </c>
      <c r="M217" s="28">
        <f t="shared" si="10"/>
        <v>219.97312321312253</v>
      </c>
      <c r="N217" s="34"/>
      <c r="O217" s="34"/>
    </row>
    <row r="218" spans="2:15" x14ac:dyDescent="0.3">
      <c r="B218" s="98">
        <v>40360</v>
      </c>
      <c r="C218" s="99"/>
      <c r="D218" s="27"/>
      <c r="E218" s="28">
        <f t="shared" si="11"/>
        <v>1133.1296995164039</v>
      </c>
      <c r="F218" s="38">
        <v>1240.1199999999999</v>
      </c>
      <c r="G218" s="7">
        <v>1030.71</v>
      </c>
      <c r="H218" s="20"/>
      <c r="I218" s="31">
        <v>547.77</v>
      </c>
      <c r="J218" s="32">
        <v>266000</v>
      </c>
      <c r="K218" s="20">
        <v>3.73</v>
      </c>
      <c r="L218" s="33">
        <f t="shared" si="12"/>
        <v>4.2598860884075331E-3</v>
      </c>
      <c r="M218" s="28">
        <f t="shared" si="10"/>
        <v>206.8623143867689</v>
      </c>
      <c r="N218" s="34"/>
      <c r="O218" s="34"/>
    </row>
    <row r="219" spans="2:15" x14ac:dyDescent="0.3">
      <c r="B219" s="98">
        <v>40452</v>
      </c>
      <c r="C219" s="99"/>
      <c r="D219" s="27"/>
      <c r="E219" s="28">
        <f t="shared" si="11"/>
        <v>1234.9074456091812</v>
      </c>
      <c r="F219" s="38">
        <v>1307.1500000000001</v>
      </c>
      <c r="G219" s="7">
        <v>1141.2</v>
      </c>
      <c r="H219" s="39">
        <v>6.2199999999999998E-2</v>
      </c>
      <c r="I219" s="31">
        <v>549.53</v>
      </c>
      <c r="J219" s="32">
        <v>278000</v>
      </c>
      <c r="K219" s="20">
        <v>3.73</v>
      </c>
      <c r="L219" s="33">
        <f t="shared" si="12"/>
        <v>4.4421131137020904E-3</v>
      </c>
      <c r="M219" s="28">
        <f t="shared" si="10"/>
        <v>224.72066049336365</v>
      </c>
      <c r="N219" s="34"/>
      <c r="O219" s="34"/>
    </row>
    <row r="220" spans="2:15" x14ac:dyDescent="0.3">
      <c r="B220" s="98">
        <v>40544</v>
      </c>
      <c r="C220" s="99"/>
      <c r="D220" s="27"/>
      <c r="E220" s="28">
        <f t="shared" si="11"/>
        <v>1353.7768813522889</v>
      </c>
      <c r="F220" s="19">
        <v>1421.4</v>
      </c>
      <c r="G220" s="7">
        <v>1257.6400000000001</v>
      </c>
      <c r="H220" s="39">
        <v>0.3</v>
      </c>
      <c r="I220" s="31">
        <v>553.32000000000005</v>
      </c>
      <c r="J220" s="32">
        <v>268100</v>
      </c>
      <c r="K220" s="20">
        <v>4.07</v>
      </c>
      <c r="L220" s="33">
        <f t="shared" si="12"/>
        <v>5.0495221236564304E-3</v>
      </c>
      <c r="M220" s="28">
        <f t="shared" ref="M220:M251" si="13">IF(E220="","",E220*VLOOKUP($C$2,$B$60:$I$259,8,FALSE)/I220)</f>
        <v>244.66436806048736</v>
      </c>
      <c r="N220" s="34"/>
      <c r="O220" s="34"/>
    </row>
    <row r="221" spans="2:15" x14ac:dyDescent="0.3">
      <c r="B221" s="98">
        <v>40634</v>
      </c>
      <c r="C221" s="99"/>
      <c r="D221" s="27"/>
      <c r="E221" s="28">
        <f t="shared" ref="E221:E252" si="14">IF($C$2=B221,$I$4+$I$5*F221+IFERROR($I$6*H221,0)+$I$7*G221,IF(E220="",IF($C$11=B221,$I$4+$I$5*F221+IFERROR($I$6*H221,0)+$I$7*G221,""),IF($C$11=B220,"",$I$4+$I$5*F221+IFERROR($I$6*H221,0)+$I$7*G221)))</f>
        <v>1408.5047692185899</v>
      </c>
      <c r="F221" s="38">
        <v>1432.4</v>
      </c>
      <c r="G221" s="7">
        <v>1325.83</v>
      </c>
      <c r="H221" s="39">
        <v>0.79500000000000004</v>
      </c>
      <c r="I221" s="31">
        <v>565.09</v>
      </c>
      <c r="J221" s="32">
        <v>267600</v>
      </c>
      <c r="K221" s="20">
        <v>4.07</v>
      </c>
      <c r="L221" s="33">
        <f t="shared" si="12"/>
        <v>5.2634707369902459E-3</v>
      </c>
      <c r="M221" s="28">
        <f t="shared" si="13"/>
        <v>249.2531754620662</v>
      </c>
      <c r="N221" s="34"/>
      <c r="O221" s="34"/>
    </row>
    <row r="222" spans="2:15" x14ac:dyDescent="0.3">
      <c r="B222" s="98">
        <v>40725</v>
      </c>
      <c r="C222" s="99"/>
      <c r="D222" s="27"/>
      <c r="E222" s="28">
        <f t="shared" si="14"/>
        <v>1422.9595152368256</v>
      </c>
      <c r="F222" s="38">
        <v>1501.5</v>
      </c>
      <c r="G222" s="7">
        <v>1320.64</v>
      </c>
      <c r="H222" s="39">
        <v>17.5</v>
      </c>
      <c r="I222" s="31">
        <v>567.64</v>
      </c>
      <c r="J222" s="32">
        <v>263000</v>
      </c>
      <c r="K222" s="20">
        <v>4.07</v>
      </c>
      <c r="L222" s="33">
        <f t="shared" si="12"/>
        <v>5.4104924533719609E-3</v>
      </c>
      <c r="M222" s="28">
        <f t="shared" si="13"/>
        <v>250.67992305630781</v>
      </c>
      <c r="N222" s="34"/>
      <c r="O222" s="34"/>
    </row>
    <row r="223" spans="2:15" x14ac:dyDescent="0.3">
      <c r="B223" s="98">
        <v>40817</v>
      </c>
      <c r="C223" s="99"/>
      <c r="D223" s="27"/>
      <c r="E223" s="28">
        <f t="shared" si="14"/>
        <v>1311.7833658947275</v>
      </c>
      <c r="F223" s="38">
        <v>1623.8</v>
      </c>
      <c r="G223" s="7">
        <v>1131.42</v>
      </c>
      <c r="H223" s="39">
        <v>5.35</v>
      </c>
      <c r="I223" s="31">
        <v>568.9</v>
      </c>
      <c r="J223" s="32">
        <v>259700</v>
      </c>
      <c r="K223" s="20">
        <v>4.07</v>
      </c>
      <c r="L223" s="33">
        <f t="shared" si="12"/>
        <v>5.0511488867721506E-3</v>
      </c>
      <c r="M223" s="28">
        <f t="shared" si="13"/>
        <v>230.5824162233657</v>
      </c>
      <c r="N223" s="34"/>
      <c r="O223" s="34"/>
    </row>
    <row r="224" spans="2:15" x14ac:dyDescent="0.3">
      <c r="B224" s="98">
        <v>40909</v>
      </c>
      <c r="C224" s="99"/>
      <c r="D224" s="27"/>
      <c r="E224" s="28">
        <f t="shared" si="14"/>
        <v>1391.486112724253</v>
      </c>
      <c r="F224" s="19">
        <v>1563.15</v>
      </c>
      <c r="G224" s="7">
        <v>1257.5999999999999</v>
      </c>
      <c r="H224" s="40">
        <v>4.9950000000000001</v>
      </c>
      <c r="I224" s="31">
        <v>569.51</v>
      </c>
      <c r="J224" s="32">
        <v>278000</v>
      </c>
      <c r="K224" s="20">
        <v>4.2</v>
      </c>
      <c r="L224" s="33">
        <f t="shared" si="12"/>
        <v>5.0053457292239317E-3</v>
      </c>
      <c r="M224" s="28">
        <f t="shared" si="13"/>
        <v>244.33040907521431</v>
      </c>
      <c r="N224" s="34"/>
      <c r="O224" s="34"/>
    </row>
    <row r="225" spans="2:15" x14ac:dyDescent="0.3">
      <c r="B225" s="98">
        <v>41000</v>
      </c>
      <c r="C225" s="99"/>
      <c r="D225" s="27"/>
      <c r="E225" s="28">
        <f t="shared" si="14"/>
        <v>1533.6741817902353</v>
      </c>
      <c r="F225" s="38">
        <v>1666.75</v>
      </c>
      <c r="G225" s="7">
        <v>1408.47</v>
      </c>
      <c r="H225" s="39">
        <v>4.83</v>
      </c>
      <c r="I225" s="31">
        <v>578.1</v>
      </c>
      <c r="J225" s="32">
        <v>282700</v>
      </c>
      <c r="K225" s="20">
        <v>4.2</v>
      </c>
      <c r="L225" s="33">
        <f t="shared" si="12"/>
        <v>5.4250943819958803E-3</v>
      </c>
      <c r="M225" s="28">
        <f t="shared" si="13"/>
        <v>265.29565504069109</v>
      </c>
      <c r="N225" s="34"/>
      <c r="O225" s="34"/>
    </row>
    <row r="226" spans="2:15" x14ac:dyDescent="0.3">
      <c r="B226" s="98">
        <v>41091</v>
      </c>
      <c r="C226" s="99"/>
      <c r="D226" s="27"/>
      <c r="E226" s="28">
        <f t="shared" si="14"/>
        <v>1480.3513660472779</v>
      </c>
      <c r="F226" s="38">
        <v>1598.6</v>
      </c>
      <c r="G226" s="7">
        <v>1362.16</v>
      </c>
      <c r="H226" s="39">
        <v>6.6929999999999996</v>
      </c>
      <c r="I226" s="31">
        <v>575.64</v>
      </c>
      <c r="J226" s="32">
        <v>294500</v>
      </c>
      <c r="K226" s="20">
        <v>4.2</v>
      </c>
      <c r="L226" s="33">
        <f t="shared" si="12"/>
        <v>5.0266599865781934E-3</v>
      </c>
      <c r="M226" s="28">
        <f t="shared" si="13"/>
        <v>257.16617435328993</v>
      </c>
      <c r="N226" s="34"/>
      <c r="O226" s="34"/>
    </row>
    <row r="227" spans="2:15" x14ac:dyDescent="0.3">
      <c r="B227" s="98">
        <v>41183</v>
      </c>
      <c r="C227" s="99"/>
      <c r="D227" s="27"/>
      <c r="E227" s="28">
        <f t="shared" si="14"/>
        <v>1586.0762606922431</v>
      </c>
      <c r="F227" s="38">
        <v>1771.7</v>
      </c>
      <c r="G227" s="7">
        <v>1440.67</v>
      </c>
      <c r="H227" s="39">
        <v>12.47</v>
      </c>
      <c r="I227" s="31">
        <v>581.20000000000005</v>
      </c>
      <c r="J227" s="32">
        <v>297700</v>
      </c>
      <c r="K227" s="20">
        <v>4.2</v>
      </c>
      <c r="L227" s="33">
        <f t="shared" si="12"/>
        <v>5.3277670832792851E-3</v>
      </c>
      <c r="M227" s="28">
        <f t="shared" si="13"/>
        <v>272.89681016728196</v>
      </c>
      <c r="N227" s="34"/>
      <c r="O227" s="34"/>
    </row>
    <row r="228" spans="2:15" x14ac:dyDescent="0.3">
      <c r="B228" s="98">
        <v>41275</v>
      </c>
      <c r="C228" s="99"/>
      <c r="D228" s="27"/>
      <c r="E228" s="28">
        <f t="shared" si="14"/>
        <v>1549.5523091431355</v>
      </c>
      <c r="F228" s="19">
        <v>1675.83</v>
      </c>
      <c r="G228" s="7">
        <v>1426.19</v>
      </c>
      <c r="H228" s="40">
        <v>13.59</v>
      </c>
      <c r="I228" s="31">
        <v>578.59</v>
      </c>
      <c r="J228" s="32">
        <v>307400</v>
      </c>
      <c r="K228" s="20">
        <v>4.37</v>
      </c>
      <c r="L228" s="33">
        <f t="shared" si="12"/>
        <v>5.0408337968221714E-3</v>
      </c>
      <c r="M228" s="28">
        <f t="shared" si="13"/>
        <v>267.81525936209329</v>
      </c>
      <c r="N228" s="34"/>
      <c r="O228" s="34"/>
    </row>
    <row r="229" spans="2:15" x14ac:dyDescent="0.3">
      <c r="B229" s="98">
        <v>41365</v>
      </c>
      <c r="C229" s="99"/>
      <c r="D229" s="27"/>
      <c r="E229" s="28">
        <f t="shared" si="14"/>
        <v>1637.4500478742059</v>
      </c>
      <c r="F229" s="38">
        <v>1597.97</v>
      </c>
      <c r="G229" s="7">
        <v>1569.19</v>
      </c>
      <c r="H229" s="39">
        <v>92.5</v>
      </c>
      <c r="I229" s="31">
        <v>584.25</v>
      </c>
      <c r="J229" s="32">
        <v>320400</v>
      </c>
      <c r="K229" s="20">
        <v>4.37</v>
      </c>
      <c r="L229" s="33">
        <f t="shared" si="12"/>
        <v>5.1106430957372218E-3</v>
      </c>
      <c r="M229" s="28">
        <f t="shared" si="13"/>
        <v>280.26530558394626</v>
      </c>
      <c r="N229" s="34"/>
      <c r="O229" s="34"/>
    </row>
    <row r="230" spans="2:15" x14ac:dyDescent="0.3">
      <c r="B230" s="98">
        <v>41456</v>
      </c>
      <c r="C230" s="99"/>
      <c r="D230" s="27"/>
      <c r="E230" s="28">
        <f t="shared" si="14"/>
        <v>1568.987382820874</v>
      </c>
      <c r="F230" s="38">
        <v>1235</v>
      </c>
      <c r="G230" s="7">
        <v>1606.28</v>
      </c>
      <c r="H230" s="39">
        <v>95.85</v>
      </c>
      <c r="I230" s="31">
        <v>586.91999999999996</v>
      </c>
      <c r="J230" s="32">
        <v>324400</v>
      </c>
      <c r="K230" s="20">
        <v>4.37</v>
      </c>
      <c r="L230" s="33">
        <f t="shared" si="12"/>
        <v>4.8365825611001046E-3</v>
      </c>
      <c r="M230" s="28">
        <f t="shared" si="13"/>
        <v>267.32559511021503</v>
      </c>
      <c r="N230" s="34"/>
      <c r="O230" s="34"/>
    </row>
    <row r="231" spans="2:15" x14ac:dyDescent="0.3">
      <c r="B231" s="98">
        <v>41548</v>
      </c>
      <c r="C231" s="99"/>
      <c r="D231" s="27"/>
      <c r="E231" s="28">
        <f t="shared" si="14"/>
        <v>1650.9757800433033</v>
      </c>
      <c r="F231" s="38">
        <v>1328.19</v>
      </c>
      <c r="G231" s="7">
        <v>1681.55</v>
      </c>
      <c r="H231" s="39">
        <v>128.1</v>
      </c>
      <c r="I231" s="31">
        <v>586.79999999999995</v>
      </c>
      <c r="J231" s="32">
        <v>334400</v>
      </c>
      <c r="K231" s="20">
        <v>4.37</v>
      </c>
      <c r="L231" s="33">
        <f t="shared" si="12"/>
        <v>4.9371285288376298E-3</v>
      </c>
      <c r="M231" s="28">
        <f t="shared" si="13"/>
        <v>281.35238242046756</v>
      </c>
      <c r="N231" s="34"/>
      <c r="O231" s="34"/>
    </row>
    <row r="232" spans="2:15" x14ac:dyDescent="0.3">
      <c r="B232" s="98">
        <v>41640</v>
      </c>
      <c r="C232" s="99"/>
      <c r="D232" s="27"/>
      <c r="E232" s="28">
        <f t="shared" si="14"/>
        <v>1745.0567128766875</v>
      </c>
      <c r="F232" s="19">
        <v>1205.6199999999999</v>
      </c>
      <c r="G232" s="7">
        <v>1848.36</v>
      </c>
      <c r="H232" s="40">
        <v>739.1</v>
      </c>
      <c r="I232" s="31">
        <v>587.73</v>
      </c>
      <c r="J232" s="32">
        <v>331400</v>
      </c>
      <c r="K232" s="20">
        <v>4.62</v>
      </c>
      <c r="L232" s="33">
        <f t="shared" si="12"/>
        <v>5.2657112639610364E-3</v>
      </c>
      <c r="M232" s="28">
        <f t="shared" si="13"/>
        <v>296.91469090852729</v>
      </c>
      <c r="N232" s="34"/>
      <c r="O232" s="34"/>
    </row>
    <row r="233" spans="2:15" x14ac:dyDescent="0.3">
      <c r="B233" s="98">
        <v>41730</v>
      </c>
      <c r="C233" s="99"/>
      <c r="D233" s="27"/>
      <c r="E233" s="28">
        <f t="shared" si="14"/>
        <v>1784.1166480890477</v>
      </c>
      <c r="F233" s="38">
        <v>1283.9100000000001</v>
      </c>
      <c r="G233" s="7">
        <v>1872.34</v>
      </c>
      <c r="H233" s="39">
        <v>449.02</v>
      </c>
      <c r="I233" s="31">
        <v>595.66</v>
      </c>
      <c r="J233" s="32">
        <v>340600</v>
      </c>
      <c r="K233" s="20">
        <v>4.62</v>
      </c>
      <c r="L233" s="33">
        <f t="shared" si="12"/>
        <v>5.2381580977364879E-3</v>
      </c>
      <c r="M233" s="28">
        <f t="shared" si="13"/>
        <v>299.51929760082055</v>
      </c>
      <c r="N233" s="34"/>
      <c r="O233" s="34"/>
    </row>
    <row r="234" spans="2:15" x14ac:dyDescent="0.3">
      <c r="B234" s="98">
        <v>41821</v>
      </c>
      <c r="C234" s="99"/>
      <c r="D234" s="27"/>
      <c r="E234" s="28">
        <f t="shared" si="14"/>
        <v>1862.4594271159272</v>
      </c>
      <c r="F234" s="38">
        <v>1327.4</v>
      </c>
      <c r="G234" s="7">
        <v>1960.23</v>
      </c>
      <c r="H234" s="39">
        <v>597.08000000000004</v>
      </c>
      <c r="I234" s="31">
        <v>598.62</v>
      </c>
      <c r="J234" s="32">
        <v>340400</v>
      </c>
      <c r="K234" s="20">
        <v>4.62</v>
      </c>
      <c r="L234" s="33">
        <f t="shared" si="12"/>
        <v>5.4713849210221129E-3</v>
      </c>
      <c r="M234" s="28">
        <f t="shared" si="13"/>
        <v>311.12549315357438</v>
      </c>
      <c r="N234" s="34"/>
      <c r="O234" s="34"/>
    </row>
    <row r="235" spans="2:15" x14ac:dyDescent="0.3">
      <c r="B235" s="98">
        <v>41913</v>
      </c>
      <c r="C235" s="99"/>
      <c r="D235" s="27"/>
      <c r="E235" s="28">
        <f t="shared" si="14"/>
        <v>1840.1509288520531</v>
      </c>
      <c r="F235" s="38">
        <v>1209.2</v>
      </c>
      <c r="G235" s="7">
        <v>1972.29</v>
      </c>
      <c r="H235" s="39">
        <v>382.67</v>
      </c>
      <c r="I235" s="31">
        <v>596.57000000000005</v>
      </c>
      <c r="J235" s="32">
        <v>369400</v>
      </c>
      <c r="K235" s="20">
        <v>4.62</v>
      </c>
      <c r="L235" s="33">
        <f t="shared" si="12"/>
        <v>4.981458930297924E-3</v>
      </c>
      <c r="M235" s="28">
        <f t="shared" si="13"/>
        <v>308.45515678831538</v>
      </c>
      <c r="N235" s="34"/>
      <c r="O235" s="34"/>
    </row>
    <row r="236" spans="2:15" x14ac:dyDescent="0.3">
      <c r="B236" s="98">
        <v>42005</v>
      </c>
      <c r="C236" s="99"/>
      <c r="D236" s="27"/>
      <c r="E236" s="28">
        <f t="shared" si="14"/>
        <v>1899.0735633259887</v>
      </c>
      <c r="F236" s="19">
        <v>1183.4000000000001</v>
      </c>
      <c r="G236" s="7">
        <v>2058.9</v>
      </c>
      <c r="H236" s="40">
        <v>319.25</v>
      </c>
      <c r="I236" s="31">
        <v>587.20000000000005</v>
      </c>
      <c r="J236" s="32">
        <v>348000</v>
      </c>
      <c r="K236" s="20">
        <v>4.79</v>
      </c>
      <c r="L236" s="33">
        <f t="shared" si="12"/>
        <v>5.4571079405919213E-3</v>
      </c>
      <c r="M236" s="28">
        <f t="shared" si="13"/>
        <v>323.41171037567926</v>
      </c>
      <c r="N236" s="34"/>
      <c r="O236" s="34"/>
    </row>
    <row r="237" spans="2:15" x14ac:dyDescent="0.3">
      <c r="B237" s="98">
        <v>42095</v>
      </c>
      <c r="C237" s="99"/>
      <c r="D237" s="27"/>
      <c r="E237" s="28">
        <f t="shared" si="14"/>
        <v>1905.8493982064938</v>
      </c>
      <c r="F237" s="38">
        <v>1183.2</v>
      </c>
      <c r="G237" s="7">
        <v>2067.89</v>
      </c>
      <c r="H237" s="39">
        <v>243.98</v>
      </c>
      <c r="I237" s="31">
        <v>594.47</v>
      </c>
      <c r="J237" s="32">
        <v>339700</v>
      </c>
      <c r="K237" s="20">
        <v>4.79</v>
      </c>
      <c r="L237" s="33">
        <f t="shared" si="12"/>
        <v>5.6103897503870879E-3</v>
      </c>
      <c r="M237" s="28">
        <f t="shared" si="13"/>
        <v>320.59639648872002</v>
      </c>
      <c r="N237" s="34"/>
      <c r="O237" s="34"/>
    </row>
    <row r="238" spans="2:15" x14ac:dyDescent="0.3">
      <c r="B238" s="98">
        <v>42186</v>
      </c>
      <c r="C238" s="99"/>
      <c r="D238" s="27"/>
      <c r="E238" s="28">
        <f t="shared" si="14"/>
        <v>1899.5293309688041</v>
      </c>
      <c r="F238" s="38">
        <v>1173.0999999999999</v>
      </c>
      <c r="G238" s="7">
        <v>2063.11</v>
      </c>
      <c r="H238" s="39">
        <v>264.13</v>
      </c>
      <c r="I238" s="31">
        <v>599.63</v>
      </c>
      <c r="J238" s="32">
        <v>347400</v>
      </c>
      <c r="K238" s="20">
        <v>4.79</v>
      </c>
      <c r="L238" s="33">
        <f t="shared" si="12"/>
        <v>5.4678449365826252E-3</v>
      </c>
      <c r="M238" s="28">
        <f t="shared" si="13"/>
        <v>316.78357169734738</v>
      </c>
      <c r="N238" s="34"/>
      <c r="O238" s="34"/>
    </row>
    <row r="239" spans="2:15" x14ac:dyDescent="0.3">
      <c r="B239" s="98">
        <v>42278</v>
      </c>
      <c r="C239" s="99"/>
      <c r="D239" s="27"/>
      <c r="E239" s="28">
        <f t="shared" si="14"/>
        <v>1775.5857312329931</v>
      </c>
      <c r="F239" s="38">
        <v>1115.8</v>
      </c>
      <c r="G239" s="7">
        <v>1920.03</v>
      </c>
      <c r="H239" s="39">
        <v>236.65</v>
      </c>
      <c r="I239" s="31">
        <v>597.58000000000004</v>
      </c>
      <c r="J239" s="32">
        <v>366700</v>
      </c>
      <c r="K239" s="20">
        <v>4.79</v>
      </c>
      <c r="L239" s="33">
        <f t="shared" si="12"/>
        <v>4.8420663518761739E-3</v>
      </c>
      <c r="M239" s="28">
        <f t="shared" si="13"/>
        <v>297.12937702617108</v>
      </c>
      <c r="N239" s="34"/>
      <c r="O239" s="34"/>
    </row>
    <row r="240" spans="2:15" x14ac:dyDescent="0.3">
      <c r="B240" s="98">
        <v>42370</v>
      </c>
      <c r="C240" s="99"/>
      <c r="D240" s="27"/>
      <c r="E240" s="28">
        <f t="shared" si="14"/>
        <v>1855.2547439380041</v>
      </c>
      <c r="F240" s="19">
        <v>1061.5</v>
      </c>
      <c r="G240" s="7">
        <v>2043.94</v>
      </c>
      <c r="H240" s="40">
        <v>430.57</v>
      </c>
      <c r="I240" s="31">
        <v>595.27</v>
      </c>
      <c r="J240" s="32">
        <v>357000</v>
      </c>
      <c r="K240" s="20">
        <v>4.93</v>
      </c>
      <c r="L240" s="33">
        <f t="shared" si="12"/>
        <v>5.1967919998263425E-3</v>
      </c>
      <c r="M240" s="28">
        <f t="shared" si="13"/>
        <v>311.66609167907075</v>
      </c>
      <c r="N240" s="34"/>
      <c r="O240" s="34"/>
    </row>
    <row r="241" spans="2:15" x14ac:dyDescent="0.3">
      <c r="B241" s="98">
        <v>42461</v>
      </c>
      <c r="C241" s="99"/>
      <c r="D241" s="27"/>
      <c r="E241" s="28">
        <f t="shared" si="14"/>
        <v>1912.8373189982296</v>
      </c>
      <c r="F241" s="38">
        <v>1232.7</v>
      </c>
      <c r="G241" s="7">
        <v>2059.7399999999998</v>
      </c>
      <c r="H241" s="39">
        <v>415.51</v>
      </c>
      <c r="I241" s="31">
        <v>601.16</v>
      </c>
      <c r="J241" s="32">
        <v>357900</v>
      </c>
      <c r="K241" s="20">
        <v>4.93</v>
      </c>
      <c r="L241" s="33">
        <f t="shared" si="12"/>
        <v>5.3446139117022343E-3</v>
      </c>
      <c r="M241" s="28">
        <f t="shared" si="13"/>
        <v>318.19105046879861</v>
      </c>
      <c r="N241" s="34"/>
      <c r="O241" s="34"/>
    </row>
    <row r="242" spans="2:15" x14ac:dyDescent="0.3">
      <c r="B242" s="98">
        <v>42552</v>
      </c>
      <c r="C242" s="99"/>
      <c r="D242" s="27"/>
      <c r="E242" s="28">
        <f t="shared" si="14"/>
        <v>1966.3826261414547</v>
      </c>
      <c r="F242" s="38">
        <v>1322.2</v>
      </c>
      <c r="G242" s="7">
        <v>2098.86</v>
      </c>
      <c r="H242" s="39">
        <v>666.84</v>
      </c>
      <c r="I242" s="31">
        <v>604.59</v>
      </c>
      <c r="J242" s="32">
        <v>358800</v>
      </c>
      <c r="K242" s="20">
        <v>4.93</v>
      </c>
      <c r="L242" s="33">
        <f t="shared" si="12"/>
        <v>5.4804421018435192E-3</v>
      </c>
      <c r="M242" s="28">
        <f t="shared" si="13"/>
        <v>325.24233383639404</v>
      </c>
      <c r="N242" s="34"/>
      <c r="O242" s="34"/>
    </row>
    <row r="243" spans="2:15" x14ac:dyDescent="0.3">
      <c r="B243" s="98">
        <v>42644</v>
      </c>
      <c r="C243" s="99"/>
      <c r="D243" s="27"/>
      <c r="E243" s="28">
        <f t="shared" si="14"/>
        <v>2017.564420421628</v>
      </c>
      <c r="F243" s="38">
        <v>1316.4</v>
      </c>
      <c r="G243" s="7">
        <v>2168.27</v>
      </c>
      <c r="H243" s="39">
        <v>608.26</v>
      </c>
      <c r="I243" s="31">
        <v>607.36</v>
      </c>
      <c r="J243" s="32">
        <v>364900</v>
      </c>
      <c r="K243" s="20">
        <v>4.93</v>
      </c>
      <c r="L243" s="33">
        <f t="shared" si="12"/>
        <v>5.5290885733670263E-3</v>
      </c>
      <c r="M243" s="28">
        <f t="shared" si="13"/>
        <v>332.18592275119011</v>
      </c>
      <c r="N243" s="34"/>
      <c r="O243" s="34"/>
    </row>
    <row r="244" spans="2:15" x14ac:dyDescent="0.3">
      <c r="B244" s="98">
        <v>42736</v>
      </c>
      <c r="C244" s="99"/>
      <c r="D244" s="27"/>
      <c r="E244" s="28">
        <f t="shared" si="14"/>
        <v>2027.2342738866862</v>
      </c>
      <c r="F244" s="19">
        <v>1151.4000000000001</v>
      </c>
      <c r="G244" s="7">
        <v>2238.83</v>
      </c>
      <c r="H244" s="40">
        <v>964.32</v>
      </c>
      <c r="I244" s="31">
        <v>610.15</v>
      </c>
      <c r="J244" s="32">
        <v>374800</v>
      </c>
      <c r="K244" s="20">
        <v>5.0599999999999996</v>
      </c>
      <c r="L244" s="33">
        <f t="shared" si="12"/>
        <v>5.4088427798470815E-3</v>
      </c>
      <c r="M244" s="28">
        <f t="shared" si="13"/>
        <v>332.25178626349032</v>
      </c>
      <c r="N244" s="34"/>
      <c r="O244" s="34"/>
    </row>
    <row r="245" spans="2:15" x14ac:dyDescent="0.3">
      <c r="B245" s="98">
        <v>42826</v>
      </c>
      <c r="C245" s="99"/>
      <c r="D245" s="27"/>
      <c r="E245" s="28">
        <f t="shared" si="14"/>
        <v>2150.1437838362581</v>
      </c>
      <c r="F245" s="38">
        <v>1247.0999999999999</v>
      </c>
      <c r="G245" s="7">
        <v>2367.09</v>
      </c>
      <c r="H245" s="39">
        <v>1070.31</v>
      </c>
      <c r="I245" s="31">
        <v>614.38</v>
      </c>
      <c r="J245" s="32">
        <v>376900</v>
      </c>
      <c r="K245" s="20">
        <v>5.0599999999999996</v>
      </c>
      <c r="L245" s="33">
        <f t="shared" si="12"/>
        <v>5.7048123742007382E-3</v>
      </c>
      <c r="M245" s="28">
        <f t="shared" si="13"/>
        <v>349.96969039295846</v>
      </c>
      <c r="N245" s="34"/>
      <c r="O245" s="34"/>
    </row>
    <row r="246" spans="2:15" x14ac:dyDescent="0.3">
      <c r="B246" s="98">
        <v>42917</v>
      </c>
      <c r="C246" s="99"/>
      <c r="D246" s="27"/>
      <c r="E246" s="28">
        <f t="shared" si="14"/>
        <v>2194.224401456855</v>
      </c>
      <c r="F246" s="38">
        <v>1242.96</v>
      </c>
      <c r="G246" s="7">
        <v>2426.5700000000002</v>
      </c>
      <c r="H246" s="39">
        <v>2465.4899999999998</v>
      </c>
      <c r="I246" s="31">
        <v>615.04</v>
      </c>
      <c r="J246" s="32">
        <v>373200</v>
      </c>
      <c r="K246" s="20">
        <v>5.0599999999999996</v>
      </c>
      <c r="L246" s="33">
        <f t="shared" si="12"/>
        <v>5.8794866062616691E-3</v>
      </c>
      <c r="M246" s="28">
        <f t="shared" si="13"/>
        <v>356.76125153760006</v>
      </c>
      <c r="N246" s="34"/>
      <c r="O246" s="34"/>
    </row>
    <row r="247" spans="2:15" x14ac:dyDescent="0.3">
      <c r="B247" s="98">
        <v>43009</v>
      </c>
      <c r="C247" s="99"/>
      <c r="D247" s="27"/>
      <c r="E247" s="28">
        <f t="shared" si="14"/>
        <v>2274.4256877908347</v>
      </c>
      <c r="F247" s="38">
        <v>1279.45</v>
      </c>
      <c r="G247" s="7">
        <v>2519.36</v>
      </c>
      <c r="H247" s="39">
        <v>4326.09</v>
      </c>
      <c r="I247" s="31">
        <v>619.76</v>
      </c>
      <c r="J247" s="32">
        <v>399700</v>
      </c>
      <c r="K247" s="20">
        <v>5.0599999999999996</v>
      </c>
      <c r="L247" s="33">
        <f t="shared" si="12"/>
        <v>5.6903319684534267E-3</v>
      </c>
      <c r="M247" s="28">
        <f t="shared" si="13"/>
        <v>366.98491154492621</v>
      </c>
      <c r="N247" s="34"/>
      <c r="O247" s="34"/>
    </row>
    <row r="248" spans="2:15" x14ac:dyDescent="0.3">
      <c r="B248" s="98">
        <v>43101</v>
      </c>
      <c r="C248" s="99"/>
      <c r="D248" s="27"/>
      <c r="E248" s="28">
        <f t="shared" si="14"/>
        <v>2397.7462724859975</v>
      </c>
      <c r="F248" s="19">
        <v>1302.54</v>
      </c>
      <c r="G248" s="7">
        <v>2673.61</v>
      </c>
      <c r="H248" s="40">
        <v>14470</v>
      </c>
      <c r="I248" s="31">
        <v>622.78</v>
      </c>
      <c r="J248" s="32">
        <v>374600</v>
      </c>
      <c r="K248" s="20">
        <v>5.28</v>
      </c>
      <c r="L248" s="33">
        <f t="shared" si="12"/>
        <v>6.4008175987346431E-3</v>
      </c>
      <c r="M248" s="28">
        <f t="shared" si="13"/>
        <v>385.00694827804324</v>
      </c>
      <c r="N248" s="34"/>
      <c r="O248" s="34"/>
    </row>
    <row r="249" spans="2:15" x14ac:dyDescent="0.3">
      <c r="B249" s="98">
        <v>43191</v>
      </c>
      <c r="C249" s="99"/>
      <c r="D249" s="27"/>
      <c r="E249" s="28">
        <f t="shared" si="14"/>
        <v>2378.8557180639746</v>
      </c>
      <c r="F249" s="38">
        <v>1325</v>
      </c>
      <c r="G249" s="7">
        <v>2640.87</v>
      </c>
      <c r="H249" s="39">
        <v>6928.62</v>
      </c>
      <c r="I249" s="31">
        <v>629.51</v>
      </c>
      <c r="J249" s="32">
        <v>378400</v>
      </c>
      <c r="K249" s="20">
        <v>5.28</v>
      </c>
      <c r="L249" s="33">
        <f t="shared" si="12"/>
        <v>6.286616591078157E-3</v>
      </c>
      <c r="M249" s="28">
        <f t="shared" si="13"/>
        <v>377.8900602157193</v>
      </c>
      <c r="N249" s="34"/>
      <c r="O249" s="34"/>
    </row>
    <row r="250" spans="2:15" x14ac:dyDescent="0.3">
      <c r="B250" s="98">
        <v>43282</v>
      </c>
      <c r="C250" s="99"/>
      <c r="D250" s="27"/>
      <c r="E250" s="28">
        <f t="shared" si="14"/>
        <v>2418.5577943079097</v>
      </c>
      <c r="F250" s="38">
        <v>1253</v>
      </c>
      <c r="G250" s="7">
        <v>2718.37</v>
      </c>
      <c r="H250" s="39">
        <v>6370.57</v>
      </c>
      <c r="I250" s="31">
        <v>633.17999999999995</v>
      </c>
      <c r="J250" s="32">
        <v>392900</v>
      </c>
      <c r="K250" s="20">
        <v>5.28</v>
      </c>
      <c r="L250" s="33">
        <f t="shared" si="12"/>
        <v>6.1556574047032572E-3</v>
      </c>
      <c r="M250" s="28">
        <f t="shared" si="13"/>
        <v>381.97002342270918</v>
      </c>
      <c r="N250" s="34"/>
      <c r="O250" s="34"/>
    </row>
    <row r="251" spans="2:15" x14ac:dyDescent="0.3">
      <c r="B251" s="98">
        <v>43374</v>
      </c>
      <c r="C251" s="99"/>
      <c r="D251" s="27"/>
      <c r="E251" s="28">
        <f t="shared" si="14"/>
        <v>2550.9325014142682</v>
      </c>
      <c r="F251" s="38">
        <v>1192.0899999999999</v>
      </c>
      <c r="G251" s="7">
        <v>2913.98</v>
      </c>
      <c r="H251" s="39">
        <v>6568.46</v>
      </c>
      <c r="I251" s="31">
        <v>635.39</v>
      </c>
      <c r="J251" s="32">
        <v>384000</v>
      </c>
      <c r="K251" s="20">
        <v>5.28</v>
      </c>
      <c r="L251" s="33">
        <f t="shared" si="12"/>
        <v>6.6430533890996565E-3</v>
      </c>
      <c r="M251" s="28">
        <f t="shared" si="13"/>
        <v>401.47507852095066</v>
      </c>
      <c r="N251" s="34"/>
      <c r="O251" s="34"/>
    </row>
    <row r="252" spans="2:15" x14ac:dyDescent="0.3">
      <c r="B252" s="98">
        <v>43466</v>
      </c>
      <c r="C252" s="99"/>
      <c r="D252" s="27"/>
      <c r="E252" s="28">
        <f t="shared" si="14"/>
        <v>2253.4074577438619</v>
      </c>
      <c r="F252" s="19">
        <v>1280.48</v>
      </c>
      <c r="G252" s="7">
        <v>2491.33</v>
      </c>
      <c r="H252" s="40">
        <v>3771.66</v>
      </c>
      <c r="I252" s="31">
        <v>632.44000000000005</v>
      </c>
      <c r="J252" s="32">
        <v>375500</v>
      </c>
      <c r="K252" s="20">
        <v>5.58</v>
      </c>
      <c r="L252" s="33">
        <f t="shared" si="12"/>
        <v>6.0010851071740662E-3</v>
      </c>
      <c r="M252" s="28">
        <f t="shared" ref="M252:M259" si="15">IF(E252="","",E252*VLOOKUP($C$2,$B$60:$I$259,8,FALSE)/I252)</f>
        <v>356.30375335903193</v>
      </c>
      <c r="N252" s="34"/>
      <c r="O252" s="34"/>
    </row>
    <row r="253" spans="2:15" x14ac:dyDescent="0.3">
      <c r="B253" s="98">
        <v>43556</v>
      </c>
      <c r="C253" s="99"/>
      <c r="D253" s="27"/>
      <c r="E253" s="28">
        <f t="shared" ref="E253:E259" si="16">IF($C$2=B253,$I$4+$I$5*F253+IFERROR($I$6*H253,0)+$I$7*G253,IF(E252="",IF($C$11=B253,$I$4+$I$5*F253+IFERROR($I$6*H253,0)+$I$7*G253,""),IF($C$11=B252,"",$I$4+$I$5*F253+IFERROR($I$6*H253,0)+$I$7*G253)))</f>
        <v>2517.1211061397439</v>
      </c>
      <c r="F253" s="38">
        <v>1292.1500000000001</v>
      </c>
      <c r="G253" s="7">
        <v>2834.4</v>
      </c>
      <c r="H253" s="39">
        <v>4085.41</v>
      </c>
      <c r="I253" s="31">
        <v>642.08000000000004</v>
      </c>
      <c r="J253" s="32">
        <v>376700</v>
      </c>
      <c r="K253" s="20">
        <v>5.58</v>
      </c>
      <c r="L253" s="33">
        <f t="shared" ref="L253:L259" si="17">IF(E253="","",(E253/J253))</f>
        <v>6.6820310754970641E-3</v>
      </c>
      <c r="M253" s="28">
        <f t="shared" si="15"/>
        <v>392.02608804817839</v>
      </c>
      <c r="N253" s="34"/>
      <c r="O253" s="34"/>
    </row>
    <row r="254" spans="2:15" x14ac:dyDescent="0.3">
      <c r="B254" s="98">
        <v>43647</v>
      </c>
      <c r="C254" s="99"/>
      <c r="D254" s="27"/>
      <c r="E254" s="28">
        <f t="shared" si="16"/>
        <v>2629.9184381856453</v>
      </c>
      <c r="F254" s="38">
        <v>1409.5</v>
      </c>
      <c r="G254" s="7">
        <v>2941.76</v>
      </c>
      <c r="H254" s="39">
        <v>11047</v>
      </c>
      <c r="I254" s="31">
        <v>644.65</v>
      </c>
      <c r="J254" s="32">
        <v>382700</v>
      </c>
      <c r="K254" s="20">
        <v>5.58</v>
      </c>
      <c r="L254" s="33">
        <f t="shared" si="17"/>
        <v>6.872010551830795E-3</v>
      </c>
      <c r="M254" s="28">
        <f t="shared" si="15"/>
        <v>407.96066674717218</v>
      </c>
      <c r="N254" s="34"/>
      <c r="O254" s="34"/>
    </row>
    <row r="255" spans="2:15" x14ac:dyDescent="0.3">
      <c r="B255" s="98">
        <v>43739</v>
      </c>
      <c r="C255" s="99"/>
      <c r="D255" s="27"/>
      <c r="E255" s="28">
        <f t="shared" si="16"/>
        <v>2673.5753448127416</v>
      </c>
      <c r="F255" s="38">
        <v>1468.45</v>
      </c>
      <c r="G255" s="7">
        <v>2978.57</v>
      </c>
      <c r="H255" s="39">
        <v>8291.11</v>
      </c>
      <c r="I255" s="31">
        <v>646.6</v>
      </c>
      <c r="J255" s="32">
        <v>384600</v>
      </c>
      <c r="K255" s="20">
        <v>5.58</v>
      </c>
      <c r="L255" s="33">
        <f t="shared" si="17"/>
        <v>6.9515739594715074E-3</v>
      </c>
      <c r="M255" s="28">
        <f t="shared" si="15"/>
        <v>413.48211333324178</v>
      </c>
      <c r="N255" s="34"/>
      <c r="O255" s="34"/>
    </row>
    <row r="256" spans="2:15" x14ac:dyDescent="0.3">
      <c r="B256" s="98">
        <v>43831</v>
      </c>
      <c r="C256" s="99"/>
      <c r="D256" s="27"/>
      <c r="E256" s="28">
        <f t="shared" si="16"/>
        <v>2867.1262922713058</v>
      </c>
      <c r="F256" s="38">
        <v>1521.85</v>
      </c>
      <c r="G256" s="7">
        <v>3214.65</v>
      </c>
      <c r="H256" s="39">
        <v>7169.8</v>
      </c>
      <c r="I256" s="31">
        <v>648.16999999999996</v>
      </c>
      <c r="J256" s="32">
        <v>384800</v>
      </c>
      <c r="K256" s="20">
        <v>5.67</v>
      </c>
      <c r="L256" s="33">
        <f t="shared" ref="L256" si="18">IF(E256="","",(E256/J256))</f>
        <v>7.4509519029919589E-3</v>
      </c>
      <c r="M256" s="28">
        <f t="shared" si="15"/>
        <v>442.34171471547677</v>
      </c>
      <c r="N256" s="34"/>
      <c r="O256" s="34"/>
    </row>
    <row r="257" spans="2:15" x14ac:dyDescent="0.3">
      <c r="B257" s="98">
        <v>43922</v>
      </c>
      <c r="C257" s="99"/>
      <c r="D257" s="27"/>
      <c r="E257" s="28">
        <f t="shared" si="16"/>
        <v>2449.5872362223699</v>
      </c>
      <c r="F257" s="38">
        <v>1609.47</v>
      </c>
      <c r="G257" s="7">
        <v>2634.28</v>
      </c>
      <c r="H257" s="39">
        <v>6465</v>
      </c>
      <c r="I257" s="31">
        <v>644.19000000000005</v>
      </c>
      <c r="J257" s="32">
        <v>384800</v>
      </c>
      <c r="K257" s="20">
        <v>5.67</v>
      </c>
      <c r="L257" s="33">
        <f t="shared" ref="L257" si="19">IF(E257="","",(E257/J257))</f>
        <v>6.3658711960040797E-3</v>
      </c>
      <c r="M257" s="28">
        <f t="shared" si="15"/>
        <v>380.25850078740274</v>
      </c>
      <c r="N257" s="34"/>
      <c r="O257" s="34"/>
    </row>
    <row r="258" spans="2:15" x14ac:dyDescent="0.3">
      <c r="B258" s="98">
        <v>44013</v>
      </c>
      <c r="C258" s="99"/>
      <c r="D258" s="27"/>
      <c r="E258" s="28" t="str">
        <f t="shared" si="16"/>
        <v/>
      </c>
      <c r="F258" s="38"/>
      <c r="G258" s="7"/>
      <c r="H258" s="39"/>
      <c r="I258" s="31"/>
      <c r="J258" s="32"/>
      <c r="K258" s="20"/>
      <c r="L258" s="33" t="str">
        <f t="shared" ref="L258" si="20">IF(E258="","",(E258/J258))</f>
        <v/>
      </c>
      <c r="M258" s="28" t="str">
        <f t="shared" si="15"/>
        <v/>
      </c>
      <c r="N258" s="34"/>
      <c r="O258" s="34"/>
    </row>
    <row r="259" spans="2:15" ht="15" thickBot="1" x14ac:dyDescent="0.35">
      <c r="B259" s="108">
        <v>44105</v>
      </c>
      <c r="C259" s="109"/>
      <c r="D259" s="41"/>
      <c r="E259" s="42" t="str">
        <f t="shared" si="16"/>
        <v/>
      </c>
      <c r="F259" s="43"/>
      <c r="G259" s="44"/>
      <c r="H259" s="45"/>
      <c r="I259" s="46"/>
      <c r="J259" s="47"/>
      <c r="K259" s="48"/>
      <c r="L259" s="49" t="str">
        <f t="shared" si="17"/>
        <v/>
      </c>
      <c r="M259" s="42" t="str">
        <f t="shared" si="15"/>
        <v/>
      </c>
      <c r="N259" s="34"/>
      <c r="O259" s="34"/>
    </row>
    <row r="260" spans="2:15" x14ac:dyDescent="0.3">
      <c r="M260" s="34"/>
      <c r="N260" s="34"/>
      <c r="O260" s="34"/>
    </row>
    <row r="261" spans="2:15" x14ac:dyDescent="0.3">
      <c r="B261" s="50" t="s">
        <v>31</v>
      </c>
      <c r="C261" s="5"/>
      <c r="D261" s="5"/>
      <c r="E261" s="5"/>
      <c r="F261" s="5"/>
      <c r="G261" s="5"/>
      <c r="H261" s="5"/>
      <c r="I261" s="5"/>
      <c r="M261" s="34"/>
      <c r="N261" s="34"/>
      <c r="O261" s="34"/>
    </row>
    <row r="262" spans="2:15" x14ac:dyDescent="0.3">
      <c r="B262" s="5" t="s">
        <v>35</v>
      </c>
      <c r="C262" s="5"/>
      <c r="D262" s="5"/>
      <c r="E262" s="5"/>
      <c r="F262" s="5"/>
      <c r="G262" s="5"/>
      <c r="H262" s="5"/>
      <c r="I262" s="5"/>
    </row>
    <row r="263" spans="2:15" x14ac:dyDescent="0.3">
      <c r="B263" s="5" t="s">
        <v>36</v>
      </c>
      <c r="C263" s="5"/>
      <c r="D263" s="5"/>
      <c r="E263" s="5"/>
      <c r="F263" s="5"/>
      <c r="G263" s="5"/>
      <c r="H263" s="5"/>
      <c r="I263" s="5"/>
    </row>
    <row r="264" spans="2:15" x14ac:dyDescent="0.3">
      <c r="B264" s="5" t="s">
        <v>26</v>
      </c>
      <c r="C264" s="5"/>
      <c r="D264" s="5"/>
      <c r="E264" s="5"/>
      <c r="F264" s="5"/>
      <c r="G264" s="5"/>
      <c r="H264" s="5"/>
      <c r="I264" s="5"/>
    </row>
    <row r="265" spans="2:15" x14ac:dyDescent="0.3">
      <c r="B265" s="5" t="s">
        <v>28</v>
      </c>
      <c r="C265" s="5"/>
      <c r="D265" s="5"/>
      <c r="E265" s="5"/>
      <c r="F265" s="5"/>
      <c r="G265" s="5"/>
      <c r="H265" s="5"/>
      <c r="I265" s="5"/>
    </row>
    <row r="266" spans="2:15" x14ac:dyDescent="0.3">
      <c r="B266" s="5" t="s">
        <v>57</v>
      </c>
      <c r="C266" s="5"/>
      <c r="D266" s="5"/>
      <c r="E266" s="5"/>
      <c r="F266" s="5"/>
      <c r="G266" s="5"/>
      <c r="H266" s="5"/>
      <c r="I266" s="5"/>
    </row>
    <row r="267" spans="2:15" x14ac:dyDescent="0.3">
      <c r="B267" s="51" t="s">
        <v>47</v>
      </c>
      <c r="C267" s="5"/>
      <c r="D267" s="5"/>
      <c r="E267" s="5"/>
      <c r="F267" s="5"/>
      <c r="G267" s="5"/>
      <c r="H267" s="5"/>
      <c r="I267" s="5"/>
    </row>
    <row r="268" spans="2:15" x14ac:dyDescent="0.3">
      <c r="B268" s="51" t="s">
        <v>29</v>
      </c>
      <c r="C268" s="5"/>
      <c r="D268" s="5"/>
      <c r="E268" s="5"/>
      <c r="F268" s="5"/>
      <c r="G268" s="5"/>
      <c r="H268" s="5"/>
      <c r="I268" s="5"/>
    </row>
    <row r="269" spans="2:15" x14ac:dyDescent="0.3">
      <c r="B269" s="52" t="s">
        <v>30</v>
      </c>
      <c r="C269" s="5"/>
      <c r="D269" s="5"/>
      <c r="E269" s="5"/>
      <c r="F269" s="5"/>
      <c r="G269" s="5"/>
      <c r="H269" s="5"/>
      <c r="I269" s="5"/>
    </row>
    <row r="270" spans="2:15" x14ac:dyDescent="0.3">
      <c r="B270" s="6" t="s">
        <v>44</v>
      </c>
    </row>
  </sheetData>
  <sheetProtection algorithmName="SHA-512" hashValue="KPxg8zl8zUARgu+n3aPSaTvkTZv7G3n1KhnKWwbtJcqlprP7e+Me8fiPrmnz2hhJYGR70a7Qcu3tnyBcdGqZsg==" saltValue="a2pQQFTESNbUncS7vt62rA==" spinCount="100000" sheet="1" objects="1" scenarios="1"/>
  <protectedRanges>
    <protectedRange sqref="Q69:Q70" name="Range1_1"/>
    <protectedRange sqref="Q55:Q57" name="Range1_2"/>
    <protectedRange sqref="Q67 Q58" name="Range1_4"/>
  </protectedRanges>
  <mergeCells count="204">
    <mergeCell ref="B26:M26"/>
    <mergeCell ref="B39:M39"/>
    <mergeCell ref="B1:M1"/>
    <mergeCell ref="B259:C259"/>
    <mergeCell ref="B59:C59"/>
    <mergeCell ref="B244:C244"/>
    <mergeCell ref="B245:C245"/>
    <mergeCell ref="B246:C246"/>
    <mergeCell ref="B247:C247"/>
    <mergeCell ref="B248:C248"/>
    <mergeCell ref="B249:C249"/>
    <mergeCell ref="B250:C250"/>
    <mergeCell ref="B251:C251"/>
    <mergeCell ref="B252:C252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09:C209"/>
    <mergeCell ref="B210:C210"/>
    <mergeCell ref="B211:C211"/>
    <mergeCell ref="B212:C212"/>
    <mergeCell ref="B213:C213"/>
    <mergeCell ref="B214:C214"/>
    <mergeCell ref="B215:C215"/>
    <mergeCell ref="B216:C216"/>
    <mergeCell ref="B217:C217"/>
    <mergeCell ref="B200:C200"/>
    <mergeCell ref="B201:C201"/>
    <mergeCell ref="B202:C202"/>
    <mergeCell ref="B203:C203"/>
    <mergeCell ref="B204:C204"/>
    <mergeCell ref="B205:C205"/>
    <mergeCell ref="B206:C206"/>
    <mergeCell ref="B207:C207"/>
    <mergeCell ref="B208:C208"/>
    <mergeCell ref="B191:C191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112:C112"/>
    <mergeCell ref="B113:C113"/>
    <mergeCell ref="B114:C114"/>
    <mergeCell ref="B115:C115"/>
    <mergeCell ref="B101:C101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8:C108"/>
    <mergeCell ref="B109:C109"/>
    <mergeCell ref="B110:C110"/>
    <mergeCell ref="B111:C111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227:C227"/>
    <mergeCell ref="B228:C228"/>
    <mergeCell ref="B229:C229"/>
    <mergeCell ref="B230:C230"/>
    <mergeCell ref="B156:C156"/>
    <mergeCell ref="B157:C157"/>
    <mergeCell ref="B158:C158"/>
    <mergeCell ref="B159:C159"/>
    <mergeCell ref="B160:C160"/>
    <mergeCell ref="B161:C161"/>
    <mergeCell ref="B162:C162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89:C189"/>
    <mergeCell ref="B190:C190"/>
    <mergeCell ref="B78:C78"/>
    <mergeCell ref="B79:C79"/>
    <mergeCell ref="B80:C80"/>
    <mergeCell ref="B81:C81"/>
    <mergeCell ref="B82:C82"/>
    <mergeCell ref="B131:C131"/>
    <mergeCell ref="B132:C132"/>
    <mergeCell ref="B133:C133"/>
    <mergeCell ref="B134:C134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128:C128"/>
    <mergeCell ref="B129:C129"/>
    <mergeCell ref="B130:C130"/>
    <mergeCell ref="B121:C121"/>
    <mergeCell ref="B122:C122"/>
    <mergeCell ref="B184:C184"/>
    <mergeCell ref="B185:C185"/>
    <mergeCell ref="B186:C186"/>
    <mergeCell ref="B141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82:C182"/>
    <mergeCell ref="B183:C183"/>
    <mergeCell ref="B178:C178"/>
    <mergeCell ref="B116:C116"/>
    <mergeCell ref="B150:C150"/>
    <mergeCell ref="B151:C151"/>
    <mergeCell ref="B152:C152"/>
    <mergeCell ref="B153:C153"/>
    <mergeCell ref="B154:C154"/>
    <mergeCell ref="B155:C155"/>
    <mergeCell ref="B176:C176"/>
    <mergeCell ref="B177:C177"/>
    <mergeCell ref="B135:C135"/>
    <mergeCell ref="B136:C136"/>
    <mergeCell ref="B137:C137"/>
    <mergeCell ref="B138:C138"/>
    <mergeCell ref="B139:C139"/>
    <mergeCell ref="B140:C140"/>
    <mergeCell ref="B117:C117"/>
    <mergeCell ref="B118:C118"/>
    <mergeCell ref="B119:C119"/>
    <mergeCell ref="B120:C120"/>
    <mergeCell ref="B123:C123"/>
    <mergeCell ref="B124:C124"/>
    <mergeCell ref="B125:C125"/>
    <mergeCell ref="B126:C126"/>
    <mergeCell ref="B127:C127"/>
    <mergeCell ref="B256:C256"/>
    <mergeCell ref="B257:C257"/>
    <mergeCell ref="B258:C258"/>
    <mergeCell ref="B243:C243"/>
    <mergeCell ref="B253:C253"/>
    <mergeCell ref="B254:C254"/>
    <mergeCell ref="B255:C255"/>
    <mergeCell ref="B179:C179"/>
    <mergeCell ref="B180:C180"/>
    <mergeCell ref="B181:C181"/>
    <mergeCell ref="B237:C237"/>
    <mergeCell ref="B238:C238"/>
    <mergeCell ref="B239:C239"/>
    <mergeCell ref="B240:C240"/>
    <mergeCell ref="B241:C241"/>
    <mergeCell ref="B242:C242"/>
    <mergeCell ref="B231:C231"/>
    <mergeCell ref="B232:C232"/>
    <mergeCell ref="B233:C233"/>
    <mergeCell ref="B234:C234"/>
    <mergeCell ref="B235:C235"/>
    <mergeCell ref="B236:C236"/>
    <mergeCell ref="B187:C187"/>
    <mergeCell ref="B188:C188"/>
  </mergeCells>
  <phoneticPr fontId="7" type="noConversion"/>
  <dataValidations count="1">
    <dataValidation type="list" allowBlank="1" showInputMessage="1" showErrorMessage="1" sqref="C11 C2" xr:uid="{41A53952-6BFF-4E6F-AD9B-839285437AA3}">
      <formula1>$B$60:$B$259</formula1>
    </dataValidation>
  </dataValidations>
  <hyperlinks>
    <hyperlink ref="B269" r:id="rId1" xr:uid="{9E67736A-8D76-4E5D-8A20-B1F1F35AF5A8}"/>
    <hyperlink ref="B268" r:id="rId2" xr:uid="{74C708BF-A12C-4C26-A7FA-517A076E140A}"/>
    <hyperlink ref="B267" r:id="rId3" xr:uid="{5F113315-ADFA-44C6-9327-D7E8708A6CB6}"/>
  </hyperlinks>
  <pageMargins left="0.7" right="0.7" top="0.75" bottom="0.75" header="0.3" footer="0.3"/>
  <pageSetup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4</vt:i4>
      </vt:variant>
    </vt:vector>
  </HeadingPairs>
  <TitlesOfParts>
    <vt:vector size="5" baseType="lpstr">
      <vt:lpstr>Protect Your Wealth</vt:lpstr>
      <vt:lpstr>Gold vs S&amp;P500</vt:lpstr>
      <vt:lpstr>Estimated Pordfolio Chart</vt:lpstr>
      <vt:lpstr>Portfolio to Home Affordability</vt:lpstr>
      <vt:lpstr>Portfolio to Act'l Buying Powe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ahan kho</dc:creator>
  <cp:lastModifiedBy>ahan kho</cp:lastModifiedBy>
  <dcterms:created xsi:type="dcterms:W3CDTF">2020-05-16T11:43:05Z</dcterms:created>
  <dcterms:modified xsi:type="dcterms:W3CDTF">2020-06-23T13:18:55Z</dcterms:modified>
</cp:coreProperties>
</file>